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HEC\Fisio\"/>
    </mc:Choice>
  </mc:AlternateContent>
  <bookViews>
    <workbookView xWindow="0" yWindow="0" windowWidth="19200" windowHeight="7300" tabRatio="500"/>
  </bookViews>
  <sheets>
    <sheet name="F.HEC.037" sheetId="1" r:id="rId1"/>
    <sheet name="Monitoramento" sheetId="3" state="hidden" r:id="rId2"/>
    <sheet name="Fórmulas" sheetId="4" state="hidden" r:id="rId3"/>
    <sheet name="Epidemiologia" sheetId="5" state="hidden" r:id="rId4"/>
  </sheets>
  <definedNames>
    <definedName name="_xlnm._FilterDatabase" localSheetId="0" hidden="1">F.HEC.037!$A$5:$T$5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4" i="3" l="1"/>
  <c r="L124" i="3"/>
  <c r="K124" i="3"/>
  <c r="J124" i="3"/>
  <c r="I124" i="3"/>
  <c r="H124" i="3"/>
  <c r="G124" i="3"/>
  <c r="F124" i="3"/>
  <c r="E124" i="3"/>
  <c r="D124" i="3"/>
  <c r="C124" i="3"/>
  <c r="B124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M118" i="3"/>
  <c r="M125" i="3" s="1"/>
  <c r="L118" i="3"/>
  <c r="L125" i="3" s="1"/>
  <c r="K118" i="3"/>
  <c r="K125" i="3" s="1"/>
  <c r="J118" i="3"/>
  <c r="J125" i="3" s="1"/>
  <c r="I118" i="3"/>
  <c r="I125" i="3" s="1"/>
  <c r="H118" i="3"/>
  <c r="H125" i="3" s="1"/>
  <c r="G118" i="3"/>
  <c r="G125" i="3" s="1"/>
  <c r="F118" i="3"/>
  <c r="F125" i="3" s="1"/>
  <c r="E118" i="3"/>
  <c r="E125" i="3" s="1"/>
  <c r="D118" i="3"/>
  <c r="D125" i="3" s="1"/>
  <c r="C118" i="3"/>
  <c r="C125" i="3" s="1"/>
  <c r="B118" i="3"/>
  <c r="B125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M113" i="3"/>
  <c r="M115" i="3" s="1"/>
  <c r="L113" i="3"/>
  <c r="L115" i="3" s="1"/>
  <c r="K113" i="3"/>
  <c r="K115" i="3" s="1"/>
  <c r="J113" i="3"/>
  <c r="J115" i="3" s="1"/>
  <c r="I113" i="3"/>
  <c r="I115" i="3" s="1"/>
  <c r="H113" i="3"/>
  <c r="H115" i="3" s="1"/>
  <c r="G113" i="3"/>
  <c r="G115" i="3" s="1"/>
  <c r="F113" i="3"/>
  <c r="F115" i="3" s="1"/>
  <c r="E113" i="3"/>
  <c r="E115" i="3" s="1"/>
  <c r="D113" i="3"/>
  <c r="D115" i="3" s="1"/>
  <c r="C113" i="3"/>
  <c r="C115" i="3" s="1"/>
  <c r="B113" i="3"/>
  <c r="B115" i="3" s="1"/>
  <c r="M109" i="3"/>
  <c r="L109" i="3"/>
  <c r="K109" i="3"/>
  <c r="J109" i="3"/>
  <c r="I109" i="3"/>
  <c r="H109" i="3"/>
  <c r="G109" i="3"/>
  <c r="F109" i="3"/>
  <c r="E109" i="3"/>
  <c r="D109" i="3"/>
  <c r="C109" i="3"/>
  <c r="B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M103" i="3"/>
  <c r="M110" i="3" s="1"/>
  <c r="L103" i="3"/>
  <c r="L110" i="3" s="1"/>
  <c r="K103" i="3"/>
  <c r="K110" i="3" s="1"/>
  <c r="J103" i="3"/>
  <c r="J110" i="3" s="1"/>
  <c r="I103" i="3"/>
  <c r="I110" i="3" s="1"/>
  <c r="H103" i="3"/>
  <c r="H110" i="3" s="1"/>
  <c r="G103" i="3"/>
  <c r="G110" i="3" s="1"/>
  <c r="F103" i="3"/>
  <c r="F110" i="3" s="1"/>
  <c r="E103" i="3"/>
  <c r="E110" i="3" s="1"/>
  <c r="D103" i="3"/>
  <c r="D110" i="3" s="1"/>
  <c r="C103" i="3"/>
  <c r="C110" i="3" s="1"/>
  <c r="B103" i="3"/>
  <c r="B110" i="3" s="1"/>
  <c r="M98" i="3"/>
  <c r="L98" i="3"/>
  <c r="K98" i="3"/>
  <c r="J98" i="3"/>
  <c r="I98" i="3"/>
  <c r="H98" i="3"/>
  <c r="G98" i="3"/>
  <c r="F98" i="3"/>
  <c r="E98" i="3"/>
  <c r="D98" i="3"/>
  <c r="C98" i="3"/>
  <c r="B98" i="3"/>
  <c r="M97" i="3"/>
  <c r="L97" i="3"/>
  <c r="K97" i="3"/>
  <c r="J97" i="3"/>
  <c r="I97" i="3"/>
  <c r="H97" i="3"/>
  <c r="G97" i="3"/>
  <c r="F97" i="3"/>
  <c r="E97" i="3"/>
  <c r="D97" i="3"/>
  <c r="C97" i="3"/>
  <c r="B97" i="3"/>
  <c r="M96" i="3"/>
  <c r="L96" i="3"/>
  <c r="K96" i="3"/>
  <c r="J96" i="3"/>
  <c r="I96" i="3"/>
  <c r="H96" i="3"/>
  <c r="G96" i="3"/>
  <c r="F96" i="3"/>
  <c r="E96" i="3"/>
  <c r="D96" i="3"/>
  <c r="C96" i="3"/>
  <c r="B96" i="3"/>
  <c r="M95" i="3"/>
  <c r="L95" i="3"/>
  <c r="K95" i="3"/>
  <c r="J95" i="3"/>
  <c r="I95" i="3"/>
  <c r="H95" i="3"/>
  <c r="G95" i="3"/>
  <c r="F95" i="3"/>
  <c r="E95" i="3"/>
  <c r="D95" i="3"/>
  <c r="C95" i="3"/>
  <c r="B95" i="3"/>
  <c r="M94" i="3"/>
  <c r="M100" i="3" s="1"/>
  <c r="L94" i="3"/>
  <c r="L100" i="3" s="1"/>
  <c r="K94" i="3"/>
  <c r="K100" i="3" s="1"/>
  <c r="J94" i="3"/>
  <c r="J100" i="3" s="1"/>
  <c r="I94" i="3"/>
  <c r="I100" i="3" s="1"/>
  <c r="H94" i="3"/>
  <c r="H100" i="3" s="1"/>
  <c r="G94" i="3"/>
  <c r="G100" i="3" s="1"/>
  <c r="F94" i="3"/>
  <c r="F100" i="3" s="1"/>
  <c r="E94" i="3"/>
  <c r="E100" i="3" s="1"/>
  <c r="D94" i="3"/>
  <c r="D100" i="3" s="1"/>
  <c r="C94" i="3"/>
  <c r="C100" i="3" s="1"/>
  <c r="B94" i="3"/>
  <c r="B100" i="3" s="1"/>
  <c r="M90" i="3"/>
  <c r="L90" i="3"/>
  <c r="K90" i="3"/>
  <c r="J90" i="3"/>
  <c r="I90" i="3"/>
  <c r="H90" i="3"/>
  <c r="G90" i="3"/>
  <c r="F90" i="3"/>
  <c r="E90" i="3"/>
  <c r="D90" i="3"/>
  <c r="C90" i="3"/>
  <c r="B90" i="3"/>
  <c r="M89" i="3"/>
  <c r="L89" i="3"/>
  <c r="K89" i="3"/>
  <c r="J89" i="3"/>
  <c r="I89" i="3"/>
  <c r="H89" i="3"/>
  <c r="G89" i="3"/>
  <c r="F89" i="3"/>
  <c r="E89" i="3"/>
  <c r="D89" i="3"/>
  <c r="C89" i="3"/>
  <c r="B89" i="3"/>
  <c r="M88" i="3"/>
  <c r="L88" i="3"/>
  <c r="K88" i="3"/>
  <c r="J88" i="3"/>
  <c r="I88" i="3"/>
  <c r="H88" i="3"/>
  <c r="G88" i="3"/>
  <c r="F88" i="3"/>
  <c r="E88" i="3"/>
  <c r="D88" i="3"/>
  <c r="C88" i="3"/>
  <c r="B88" i="3"/>
  <c r="M87" i="3"/>
  <c r="L87" i="3"/>
  <c r="K87" i="3"/>
  <c r="J87" i="3"/>
  <c r="I87" i="3"/>
  <c r="H87" i="3"/>
  <c r="G87" i="3"/>
  <c r="F87" i="3"/>
  <c r="E87" i="3"/>
  <c r="D87" i="3"/>
  <c r="C87" i="3"/>
  <c r="B87" i="3"/>
  <c r="M86" i="3"/>
  <c r="M91" i="3" s="1"/>
  <c r="L86" i="3"/>
  <c r="L91" i="3" s="1"/>
  <c r="K86" i="3"/>
  <c r="K91" i="3" s="1"/>
  <c r="J86" i="3"/>
  <c r="J91" i="3" s="1"/>
  <c r="I86" i="3"/>
  <c r="I91" i="3" s="1"/>
  <c r="H86" i="3"/>
  <c r="H91" i="3" s="1"/>
  <c r="G86" i="3"/>
  <c r="G91" i="3" s="1"/>
  <c r="F86" i="3"/>
  <c r="F91" i="3" s="1"/>
  <c r="E86" i="3"/>
  <c r="E91" i="3" s="1"/>
  <c r="D86" i="3"/>
  <c r="D91" i="3" s="1"/>
  <c r="C86" i="3"/>
  <c r="C91" i="3" s="1"/>
  <c r="B86" i="3"/>
  <c r="B91" i="3" s="1"/>
  <c r="M82" i="3"/>
  <c r="L82" i="3"/>
  <c r="K82" i="3"/>
  <c r="J82" i="3"/>
  <c r="I82" i="3"/>
  <c r="H82" i="3"/>
  <c r="G82" i="3"/>
  <c r="F82" i="3"/>
  <c r="E82" i="3"/>
  <c r="D82" i="3"/>
  <c r="C82" i="3"/>
  <c r="B82" i="3"/>
  <c r="M81" i="3"/>
  <c r="L81" i="3"/>
  <c r="K81" i="3"/>
  <c r="J81" i="3"/>
  <c r="I81" i="3"/>
  <c r="H81" i="3"/>
  <c r="G81" i="3"/>
  <c r="F81" i="3"/>
  <c r="E81" i="3"/>
  <c r="D81" i="3"/>
  <c r="C81" i="3"/>
  <c r="B81" i="3"/>
  <c r="M80" i="3"/>
  <c r="M83" i="3" s="1"/>
  <c r="L80" i="3"/>
  <c r="L83" i="3" s="1"/>
  <c r="K80" i="3"/>
  <c r="K83" i="3" s="1"/>
  <c r="J80" i="3"/>
  <c r="J83" i="3" s="1"/>
  <c r="I80" i="3"/>
  <c r="I83" i="3" s="1"/>
  <c r="H80" i="3"/>
  <c r="H83" i="3" s="1"/>
  <c r="G80" i="3"/>
  <c r="G83" i="3" s="1"/>
  <c r="F80" i="3"/>
  <c r="F83" i="3" s="1"/>
  <c r="E80" i="3"/>
  <c r="E83" i="3" s="1"/>
  <c r="D80" i="3"/>
  <c r="D83" i="3" s="1"/>
  <c r="C80" i="3"/>
  <c r="C83" i="3" s="1"/>
  <c r="B80" i="3"/>
  <c r="B83" i="3" s="1"/>
  <c r="M76" i="3"/>
  <c r="L76" i="3"/>
  <c r="K76" i="3"/>
  <c r="J76" i="3"/>
  <c r="I76" i="3"/>
  <c r="H76" i="3"/>
  <c r="G76" i="3"/>
  <c r="F76" i="3"/>
  <c r="E76" i="3"/>
  <c r="D76" i="3"/>
  <c r="C76" i="3"/>
  <c r="B76" i="3"/>
  <c r="M75" i="3"/>
  <c r="L75" i="3"/>
  <c r="K75" i="3"/>
  <c r="J75" i="3"/>
  <c r="I75" i="3"/>
  <c r="H75" i="3"/>
  <c r="G75" i="3"/>
  <c r="F75" i="3"/>
  <c r="E75" i="3"/>
  <c r="D75" i="3"/>
  <c r="C75" i="3"/>
  <c r="B75" i="3"/>
  <c r="M74" i="3"/>
  <c r="L74" i="3"/>
  <c r="K74" i="3"/>
  <c r="J74" i="3"/>
  <c r="I74" i="3"/>
  <c r="H74" i="3"/>
  <c r="G74" i="3"/>
  <c r="F74" i="3"/>
  <c r="E74" i="3"/>
  <c r="D74" i="3"/>
  <c r="C74" i="3"/>
  <c r="B74" i="3"/>
  <c r="M73" i="3"/>
  <c r="L73" i="3"/>
  <c r="K73" i="3"/>
  <c r="J73" i="3"/>
  <c r="I73" i="3"/>
  <c r="H73" i="3"/>
  <c r="G73" i="3"/>
  <c r="F73" i="3"/>
  <c r="E73" i="3"/>
  <c r="D73" i="3"/>
  <c r="C73" i="3"/>
  <c r="B73" i="3"/>
  <c r="M72" i="3"/>
  <c r="L72" i="3"/>
  <c r="K72" i="3"/>
  <c r="J72" i="3"/>
  <c r="I72" i="3"/>
  <c r="H72" i="3"/>
  <c r="G72" i="3"/>
  <c r="F72" i="3"/>
  <c r="E72" i="3"/>
  <c r="D72" i="3"/>
  <c r="C72" i="3"/>
  <c r="B72" i="3"/>
  <c r="M71" i="3"/>
  <c r="M77" i="3" s="1"/>
  <c r="L71" i="3"/>
  <c r="L77" i="3" s="1"/>
  <c r="K71" i="3"/>
  <c r="K77" i="3" s="1"/>
  <c r="J71" i="3"/>
  <c r="J77" i="3" s="1"/>
  <c r="I71" i="3"/>
  <c r="I77" i="3" s="1"/>
  <c r="H71" i="3"/>
  <c r="H77" i="3" s="1"/>
  <c r="G71" i="3"/>
  <c r="G77" i="3" s="1"/>
  <c r="F71" i="3"/>
  <c r="F77" i="3" s="1"/>
  <c r="E71" i="3"/>
  <c r="E77" i="3" s="1"/>
  <c r="D71" i="3"/>
  <c r="D77" i="3" s="1"/>
  <c r="C71" i="3"/>
  <c r="C77" i="3" s="1"/>
  <c r="B71" i="3"/>
  <c r="B77" i="3" s="1"/>
  <c r="M67" i="3"/>
  <c r="AC4" i="3" s="1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L68" i="3" s="1"/>
  <c r="K66" i="3"/>
  <c r="K68" i="3" s="1"/>
  <c r="J66" i="3"/>
  <c r="J68" i="3" s="1"/>
  <c r="I66" i="3"/>
  <c r="I68" i="3" s="1"/>
  <c r="H66" i="3"/>
  <c r="H68" i="3" s="1"/>
  <c r="G66" i="3"/>
  <c r="W5" i="3" s="1"/>
  <c r="F66" i="3"/>
  <c r="F68" i="3" s="1"/>
  <c r="E66" i="3"/>
  <c r="E68" i="3" s="1"/>
  <c r="D66" i="3"/>
  <c r="D68" i="3" s="1"/>
  <c r="C66" i="3"/>
  <c r="C68" i="3" s="1"/>
  <c r="B66" i="3"/>
  <c r="B68" i="3" s="1"/>
  <c r="M62" i="3"/>
  <c r="L62" i="3"/>
  <c r="K62" i="3"/>
  <c r="J62" i="3"/>
  <c r="I62" i="3"/>
  <c r="H62" i="3"/>
  <c r="G62" i="3"/>
  <c r="F62" i="3"/>
  <c r="E62" i="3"/>
  <c r="D62" i="3"/>
  <c r="C62" i="3"/>
  <c r="B62" i="3"/>
  <c r="M61" i="3"/>
  <c r="M63" i="3" s="1"/>
  <c r="L61" i="3"/>
  <c r="L63" i="3" s="1"/>
  <c r="K61" i="3"/>
  <c r="K63" i="3" s="1"/>
  <c r="J61" i="3"/>
  <c r="J63" i="3" s="1"/>
  <c r="I61" i="3"/>
  <c r="I63" i="3" s="1"/>
  <c r="H61" i="3"/>
  <c r="H63" i="3" s="1"/>
  <c r="G61" i="3"/>
  <c r="G63" i="3" s="1"/>
  <c r="F61" i="3"/>
  <c r="F63" i="3" s="1"/>
  <c r="E61" i="3"/>
  <c r="E63" i="3" s="1"/>
  <c r="D61" i="3"/>
  <c r="D63" i="3" s="1"/>
  <c r="C61" i="3"/>
  <c r="C63" i="3" s="1"/>
  <c r="B61" i="3"/>
  <c r="B63" i="3" s="1"/>
  <c r="H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M56" i="3"/>
  <c r="L56" i="3"/>
  <c r="K56" i="3"/>
  <c r="J56" i="3"/>
  <c r="I56" i="3"/>
  <c r="H56" i="3"/>
  <c r="G56" i="3"/>
  <c r="F56" i="3"/>
  <c r="E56" i="3"/>
  <c r="D56" i="3"/>
  <c r="C56" i="3"/>
  <c r="B56" i="3"/>
  <c r="N56" i="3" s="1"/>
  <c r="M55" i="3"/>
  <c r="L55" i="3"/>
  <c r="K55" i="3"/>
  <c r="J55" i="3"/>
  <c r="I55" i="3"/>
  <c r="H55" i="3"/>
  <c r="G55" i="3"/>
  <c r="F55" i="3"/>
  <c r="E55" i="3"/>
  <c r="D55" i="3"/>
  <c r="C55" i="3"/>
  <c r="B55" i="3"/>
  <c r="N55" i="3" s="1"/>
  <c r="M54" i="3"/>
  <c r="L54" i="3"/>
  <c r="K54" i="3"/>
  <c r="J54" i="3"/>
  <c r="I54" i="3"/>
  <c r="H54" i="3"/>
  <c r="G54" i="3"/>
  <c r="F54" i="3"/>
  <c r="E54" i="3"/>
  <c r="D54" i="3"/>
  <c r="C54" i="3"/>
  <c r="B54" i="3"/>
  <c r="N54" i="3" s="1"/>
  <c r="M53" i="3"/>
  <c r="L53" i="3"/>
  <c r="K53" i="3"/>
  <c r="J53" i="3"/>
  <c r="I53" i="3"/>
  <c r="H53" i="3"/>
  <c r="G53" i="3"/>
  <c r="F53" i="3"/>
  <c r="E53" i="3"/>
  <c r="D53" i="3"/>
  <c r="C53" i="3"/>
  <c r="B53" i="3"/>
  <c r="N53" i="3" s="1"/>
  <c r="M52" i="3"/>
  <c r="L52" i="3"/>
  <c r="K52" i="3"/>
  <c r="J52" i="3"/>
  <c r="I52" i="3"/>
  <c r="H52" i="3"/>
  <c r="G52" i="3"/>
  <c r="F52" i="3"/>
  <c r="E52" i="3"/>
  <c r="D52" i="3"/>
  <c r="C52" i="3"/>
  <c r="B52" i="3"/>
  <c r="N52" i="3" s="1"/>
  <c r="M51" i="3"/>
  <c r="L51" i="3"/>
  <c r="K51" i="3"/>
  <c r="J51" i="3"/>
  <c r="I51" i="3"/>
  <c r="H51" i="3"/>
  <c r="G51" i="3"/>
  <c r="F51" i="3"/>
  <c r="E51" i="3"/>
  <c r="D51" i="3"/>
  <c r="C51" i="3"/>
  <c r="B51" i="3"/>
  <c r="N51" i="3" s="1"/>
  <c r="M50" i="3"/>
  <c r="L50" i="3"/>
  <c r="K50" i="3"/>
  <c r="J50" i="3"/>
  <c r="I50" i="3"/>
  <c r="H50" i="3"/>
  <c r="G50" i="3"/>
  <c r="F50" i="3"/>
  <c r="E50" i="3"/>
  <c r="D50" i="3"/>
  <c r="C50" i="3"/>
  <c r="B50" i="3"/>
  <c r="N50" i="3" s="1"/>
  <c r="M49" i="3"/>
  <c r="L49" i="3"/>
  <c r="K49" i="3"/>
  <c r="J49" i="3"/>
  <c r="I49" i="3"/>
  <c r="H49" i="3"/>
  <c r="G49" i="3"/>
  <c r="F49" i="3"/>
  <c r="E49" i="3"/>
  <c r="D49" i="3"/>
  <c r="C49" i="3"/>
  <c r="B49" i="3"/>
  <c r="N49" i="3" s="1"/>
  <c r="M48" i="3"/>
  <c r="L48" i="3"/>
  <c r="K48" i="3"/>
  <c r="J48" i="3"/>
  <c r="I48" i="3"/>
  <c r="H48" i="3"/>
  <c r="G48" i="3"/>
  <c r="F48" i="3"/>
  <c r="E48" i="3"/>
  <c r="D48" i="3"/>
  <c r="C48" i="3"/>
  <c r="B48" i="3"/>
  <c r="N48" i="3" s="1"/>
  <c r="M47" i="3"/>
  <c r="L47" i="3"/>
  <c r="K47" i="3"/>
  <c r="J47" i="3"/>
  <c r="I47" i="3"/>
  <c r="H47" i="3"/>
  <c r="G47" i="3"/>
  <c r="F47" i="3"/>
  <c r="E47" i="3"/>
  <c r="D47" i="3"/>
  <c r="C47" i="3"/>
  <c r="B47" i="3"/>
  <c r="N47" i="3" s="1"/>
  <c r="M46" i="3"/>
  <c r="L46" i="3"/>
  <c r="K46" i="3"/>
  <c r="J46" i="3"/>
  <c r="I46" i="3"/>
  <c r="H46" i="3"/>
  <c r="G46" i="3"/>
  <c r="F46" i="3"/>
  <c r="E46" i="3"/>
  <c r="D46" i="3"/>
  <c r="C46" i="3"/>
  <c r="B46" i="3"/>
  <c r="N46" i="3" s="1"/>
  <c r="M45" i="3"/>
  <c r="M58" i="3" s="1"/>
  <c r="L45" i="3"/>
  <c r="L58" i="3" s="1"/>
  <c r="K45" i="3"/>
  <c r="K58" i="3" s="1"/>
  <c r="J45" i="3"/>
  <c r="J58" i="3" s="1"/>
  <c r="I45" i="3"/>
  <c r="I58" i="3" s="1"/>
  <c r="H45" i="3"/>
  <c r="G45" i="3"/>
  <c r="G58" i="3" s="1"/>
  <c r="F45" i="3"/>
  <c r="F58" i="3" s="1"/>
  <c r="E45" i="3"/>
  <c r="E58" i="3" s="1"/>
  <c r="D45" i="3"/>
  <c r="D58" i="3" s="1"/>
  <c r="C45" i="3"/>
  <c r="C58" i="3" s="1"/>
  <c r="B45" i="3"/>
  <c r="N45" i="3" s="1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M42" i="3" s="1"/>
  <c r="L37" i="3"/>
  <c r="L42" i="3" s="1"/>
  <c r="K37" i="3"/>
  <c r="K42" i="3" s="1"/>
  <c r="J37" i="3"/>
  <c r="J42" i="3" s="1"/>
  <c r="I37" i="3"/>
  <c r="I42" i="3" s="1"/>
  <c r="H37" i="3"/>
  <c r="H42" i="3" s="1"/>
  <c r="G37" i="3"/>
  <c r="G42" i="3" s="1"/>
  <c r="F37" i="3"/>
  <c r="F42" i="3" s="1"/>
  <c r="E37" i="3"/>
  <c r="E42" i="3" s="1"/>
  <c r="D37" i="3"/>
  <c r="D42" i="3" s="1"/>
  <c r="C37" i="3"/>
  <c r="C42" i="3" s="1"/>
  <c r="B37" i="3"/>
  <c r="B42" i="3" s="1"/>
  <c r="K34" i="3"/>
  <c r="H34" i="3"/>
  <c r="E34" i="3"/>
  <c r="B34" i="3"/>
  <c r="N34" i="3" s="1"/>
  <c r="M33" i="3"/>
  <c r="L33" i="3"/>
  <c r="K33" i="3"/>
  <c r="J33" i="3"/>
  <c r="I33" i="3"/>
  <c r="H33" i="3"/>
  <c r="G33" i="3"/>
  <c r="F33" i="3"/>
  <c r="E33" i="3"/>
  <c r="D33" i="3"/>
  <c r="C33" i="3"/>
  <c r="B33" i="3"/>
  <c r="N33" i="3" s="1"/>
  <c r="M32" i="3"/>
  <c r="L32" i="3"/>
  <c r="K32" i="3"/>
  <c r="J32" i="3"/>
  <c r="I32" i="3"/>
  <c r="H32" i="3"/>
  <c r="G32" i="3"/>
  <c r="F32" i="3"/>
  <c r="E32" i="3"/>
  <c r="D32" i="3"/>
  <c r="C32" i="3"/>
  <c r="B32" i="3"/>
  <c r="N32" i="3" s="1"/>
  <c r="M31" i="3"/>
  <c r="L31" i="3"/>
  <c r="K31" i="3"/>
  <c r="J31" i="3"/>
  <c r="I31" i="3"/>
  <c r="H31" i="3"/>
  <c r="G31" i="3"/>
  <c r="F31" i="3"/>
  <c r="E31" i="3"/>
  <c r="D31" i="3"/>
  <c r="C31" i="3"/>
  <c r="B31" i="3"/>
  <c r="N31" i="3" s="1"/>
  <c r="M30" i="3"/>
  <c r="L30" i="3"/>
  <c r="K30" i="3"/>
  <c r="J30" i="3"/>
  <c r="I30" i="3"/>
  <c r="H30" i="3"/>
  <c r="G30" i="3"/>
  <c r="F30" i="3"/>
  <c r="E30" i="3"/>
  <c r="D30" i="3"/>
  <c r="C30" i="3"/>
  <c r="B30" i="3"/>
  <c r="N30" i="3" s="1"/>
  <c r="O30" i="3" s="1"/>
  <c r="M29" i="3"/>
  <c r="L29" i="3"/>
  <c r="K29" i="3"/>
  <c r="J29" i="3"/>
  <c r="I29" i="3"/>
  <c r="H29" i="3"/>
  <c r="G29" i="3"/>
  <c r="F29" i="3"/>
  <c r="E29" i="3"/>
  <c r="D29" i="3"/>
  <c r="C29" i="3"/>
  <c r="B29" i="3"/>
  <c r="N29" i="3" s="1"/>
  <c r="O29" i="3" s="1"/>
  <c r="M28" i="3"/>
  <c r="L28" i="3"/>
  <c r="K28" i="3"/>
  <c r="J28" i="3"/>
  <c r="I28" i="3"/>
  <c r="H28" i="3"/>
  <c r="G28" i="3"/>
  <c r="F28" i="3"/>
  <c r="E28" i="3"/>
  <c r="D28" i="3"/>
  <c r="C28" i="3"/>
  <c r="B28" i="3"/>
  <c r="N28" i="3" s="1"/>
  <c r="O28" i="3" s="1"/>
  <c r="M27" i="3"/>
  <c r="L27" i="3"/>
  <c r="K27" i="3"/>
  <c r="J27" i="3"/>
  <c r="I27" i="3"/>
  <c r="H27" i="3"/>
  <c r="G27" i="3"/>
  <c r="F27" i="3"/>
  <c r="E27" i="3"/>
  <c r="D27" i="3"/>
  <c r="C27" i="3"/>
  <c r="B27" i="3"/>
  <c r="N27" i="3" s="1"/>
  <c r="O27" i="3" s="1"/>
  <c r="M26" i="3"/>
  <c r="L26" i="3"/>
  <c r="K26" i="3"/>
  <c r="J26" i="3"/>
  <c r="I26" i="3"/>
  <c r="H26" i="3"/>
  <c r="G26" i="3"/>
  <c r="F26" i="3"/>
  <c r="E26" i="3"/>
  <c r="D26" i="3"/>
  <c r="C26" i="3"/>
  <c r="B26" i="3"/>
  <c r="N26" i="3" s="1"/>
  <c r="O26" i="3" s="1"/>
  <c r="M25" i="3"/>
  <c r="L25" i="3"/>
  <c r="K25" i="3"/>
  <c r="J25" i="3"/>
  <c r="I25" i="3"/>
  <c r="H25" i="3"/>
  <c r="G25" i="3"/>
  <c r="F25" i="3"/>
  <c r="E25" i="3"/>
  <c r="D25" i="3"/>
  <c r="C25" i="3"/>
  <c r="B25" i="3"/>
  <c r="N25" i="3" s="1"/>
  <c r="O25" i="3" s="1"/>
  <c r="M24" i="3"/>
  <c r="M34" i="3" s="1"/>
  <c r="L24" i="3"/>
  <c r="L34" i="3" s="1"/>
  <c r="K24" i="3"/>
  <c r="J24" i="3"/>
  <c r="J34" i="3" s="1"/>
  <c r="I24" i="3"/>
  <c r="I34" i="3" s="1"/>
  <c r="H24" i="3"/>
  <c r="G24" i="3"/>
  <c r="G34" i="3" s="1"/>
  <c r="F24" i="3"/>
  <c r="F34" i="3" s="1"/>
  <c r="E24" i="3"/>
  <c r="D24" i="3"/>
  <c r="D34" i="3" s="1"/>
  <c r="C24" i="3"/>
  <c r="C34" i="3" s="1"/>
  <c r="B24" i="3"/>
  <c r="N24" i="3" s="1"/>
  <c r="O24" i="3" s="1"/>
  <c r="K21" i="3"/>
  <c r="H21" i="3"/>
  <c r="E21" i="3"/>
  <c r="B21" i="3"/>
  <c r="N21" i="3" s="1"/>
  <c r="M20" i="3"/>
  <c r="L20" i="3"/>
  <c r="K20" i="3"/>
  <c r="J20" i="3"/>
  <c r="I20" i="3"/>
  <c r="H20" i="3"/>
  <c r="G20" i="3"/>
  <c r="F20" i="3"/>
  <c r="E20" i="3"/>
  <c r="D20" i="3"/>
  <c r="C20" i="3"/>
  <c r="B20" i="3"/>
  <c r="N20" i="3" s="1"/>
  <c r="O20" i="3" s="1"/>
  <c r="M19" i="3"/>
  <c r="M21" i="3" s="1"/>
  <c r="L19" i="3"/>
  <c r="L21" i="3" s="1"/>
  <c r="K19" i="3"/>
  <c r="J19" i="3"/>
  <c r="J21" i="3" s="1"/>
  <c r="I19" i="3"/>
  <c r="I21" i="3" s="1"/>
  <c r="H19" i="3"/>
  <c r="G19" i="3"/>
  <c r="G21" i="3" s="1"/>
  <c r="F19" i="3"/>
  <c r="F21" i="3" s="1"/>
  <c r="E19" i="3"/>
  <c r="D19" i="3"/>
  <c r="D21" i="3" s="1"/>
  <c r="C19" i="3"/>
  <c r="C21" i="3" s="1"/>
  <c r="B19" i="3"/>
  <c r="N19" i="3" s="1"/>
  <c r="O19" i="3" s="1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N13" i="3" s="1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1" i="3"/>
  <c r="L11" i="3"/>
  <c r="K11" i="3"/>
  <c r="J11" i="3"/>
  <c r="I11" i="3"/>
  <c r="H11" i="3"/>
  <c r="G11" i="3"/>
  <c r="F11" i="3"/>
  <c r="E11" i="3"/>
  <c r="D11" i="3"/>
  <c r="C11" i="3"/>
  <c r="B11" i="3"/>
  <c r="N11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L9" i="3"/>
  <c r="K9" i="3"/>
  <c r="J9" i="3"/>
  <c r="I9" i="3"/>
  <c r="H9" i="3"/>
  <c r="G9" i="3"/>
  <c r="F9" i="3"/>
  <c r="E9" i="3"/>
  <c r="D9" i="3"/>
  <c r="C9" i="3"/>
  <c r="B9" i="3"/>
  <c r="N9" i="3" s="1"/>
  <c r="M8" i="3"/>
  <c r="L8" i="3"/>
  <c r="K8" i="3"/>
  <c r="J8" i="3"/>
  <c r="I8" i="3"/>
  <c r="H8" i="3"/>
  <c r="G8" i="3"/>
  <c r="F8" i="3"/>
  <c r="E8" i="3"/>
  <c r="D8" i="3"/>
  <c r="C8" i="3"/>
  <c r="B8" i="3"/>
  <c r="N8" i="3" s="1"/>
  <c r="M7" i="3"/>
  <c r="M16" i="3" s="1"/>
  <c r="L7" i="3"/>
  <c r="L16" i="3" s="1"/>
  <c r="K7" i="3"/>
  <c r="K16" i="3" s="1"/>
  <c r="J7" i="3"/>
  <c r="J16" i="3" s="1"/>
  <c r="I7" i="3"/>
  <c r="I16" i="3" s="1"/>
  <c r="H7" i="3"/>
  <c r="H16" i="3" s="1"/>
  <c r="G7" i="3"/>
  <c r="G16" i="3" s="1"/>
  <c r="F7" i="3"/>
  <c r="F16" i="3" s="1"/>
  <c r="E7" i="3"/>
  <c r="E16" i="3" s="1"/>
  <c r="D7" i="3"/>
  <c r="D16" i="3" s="1"/>
  <c r="C7" i="3"/>
  <c r="C16" i="3" s="1"/>
  <c r="B7" i="3"/>
  <c r="B16" i="3" s="1"/>
  <c r="N16" i="3" s="1"/>
  <c r="AB5" i="3"/>
  <c r="AA5" i="3"/>
  <c r="Z5" i="3"/>
  <c r="Y5" i="3"/>
  <c r="X5" i="3"/>
  <c r="V5" i="3"/>
  <c r="U5" i="3"/>
  <c r="T5" i="3"/>
  <c r="S5" i="3"/>
  <c r="R5" i="3"/>
  <c r="AD5" i="3" s="1"/>
  <c r="AB4" i="3"/>
  <c r="AB3" i="3" s="1"/>
  <c r="AA4" i="3"/>
  <c r="Z4" i="3"/>
  <c r="Z3" i="3" s="1"/>
  <c r="Y4" i="3"/>
  <c r="Y3" i="3" s="1"/>
  <c r="X4" i="3"/>
  <c r="W4" i="3"/>
  <c r="W3" i="3" s="1"/>
  <c r="V4" i="3"/>
  <c r="V3" i="3" s="1"/>
  <c r="U4" i="3"/>
  <c r="T4" i="3"/>
  <c r="T3" i="3" s="1"/>
  <c r="S4" i="3"/>
  <c r="S3" i="3" s="1"/>
  <c r="R4" i="3"/>
  <c r="AD4" i="3" s="1"/>
  <c r="AA3" i="3"/>
  <c r="X3" i="3"/>
  <c r="U3" i="3"/>
  <c r="R3" i="3"/>
  <c r="AD3" i="3" s="1"/>
  <c r="M3" i="3"/>
  <c r="L3" i="3"/>
  <c r="K3" i="3"/>
  <c r="J3" i="3"/>
  <c r="I3" i="3"/>
  <c r="H3" i="3"/>
  <c r="G3" i="3"/>
  <c r="F3" i="3"/>
  <c r="E3" i="3"/>
  <c r="D3" i="3"/>
  <c r="C3" i="3"/>
  <c r="B3" i="3"/>
  <c r="N3" i="3" s="1"/>
  <c r="M2" i="3"/>
  <c r="M4" i="3" s="1"/>
  <c r="AC2" i="3" s="1"/>
  <c r="L2" i="3"/>
  <c r="L4" i="3" s="1"/>
  <c r="AB2" i="3" s="1"/>
  <c r="K2" i="3"/>
  <c r="K4" i="3" s="1"/>
  <c r="AA2" i="3" s="1"/>
  <c r="J2" i="3"/>
  <c r="J4" i="3" s="1"/>
  <c r="Z2" i="3" s="1"/>
  <c r="I2" i="3"/>
  <c r="I4" i="3" s="1"/>
  <c r="Y2" i="3" s="1"/>
  <c r="H2" i="3"/>
  <c r="H4" i="3" s="1"/>
  <c r="X2" i="3" s="1"/>
  <c r="G2" i="3"/>
  <c r="G4" i="3" s="1"/>
  <c r="W2" i="3" s="1"/>
  <c r="F2" i="3"/>
  <c r="F4" i="3" s="1"/>
  <c r="V2" i="3" s="1"/>
  <c r="E2" i="3"/>
  <c r="E4" i="3" s="1"/>
  <c r="U2" i="3" s="1"/>
  <c r="D2" i="3"/>
  <c r="D4" i="3" s="1"/>
  <c r="T2" i="3" s="1"/>
  <c r="C2" i="3"/>
  <c r="C4" i="3" s="1"/>
  <c r="S2" i="3" s="1"/>
  <c r="B2" i="3"/>
  <c r="B4" i="3" s="1"/>
  <c r="O32" i="3" l="1"/>
  <c r="O33" i="3"/>
  <c r="O31" i="3"/>
  <c r="R67" i="3"/>
  <c r="O8" i="3"/>
  <c r="O9" i="3"/>
  <c r="O10" i="3"/>
  <c r="O11" i="3"/>
  <c r="O12" i="3"/>
  <c r="O13" i="3"/>
  <c r="O14" i="3"/>
  <c r="S67" i="3"/>
  <c r="Y67" i="3"/>
  <c r="O15" i="3"/>
  <c r="T67" i="3"/>
  <c r="Z67" i="3"/>
  <c r="X67" i="3"/>
  <c r="U67" i="3"/>
  <c r="AA67" i="3"/>
  <c r="N58" i="3"/>
  <c r="O48" i="3" s="1"/>
  <c r="O45" i="3"/>
  <c r="V67" i="3"/>
  <c r="AB67" i="3"/>
  <c r="R2" i="3"/>
  <c r="AD2" i="3" s="1"/>
  <c r="N4" i="3"/>
  <c r="O3" i="3" s="1"/>
  <c r="W67" i="3"/>
  <c r="M68" i="3"/>
  <c r="AC66" i="3" s="1"/>
  <c r="N7" i="3"/>
  <c r="O7" i="3" s="1"/>
  <c r="R66" i="3"/>
  <c r="X66" i="3"/>
  <c r="R103" i="3"/>
  <c r="R104" i="3" s="1"/>
  <c r="X103" i="3"/>
  <c r="X104" i="3" s="1"/>
  <c r="G68" i="3"/>
  <c r="W66" i="3" s="1"/>
  <c r="S66" i="3"/>
  <c r="Y66" i="3"/>
  <c r="S103" i="3"/>
  <c r="S104" i="3" s="1"/>
  <c r="Y103" i="3"/>
  <c r="Y104" i="3" s="1"/>
  <c r="T66" i="3"/>
  <c r="Z66" i="3"/>
  <c r="T103" i="3"/>
  <c r="T104" i="3" s="1"/>
  <c r="Z103" i="3"/>
  <c r="Z104" i="3" s="1"/>
  <c r="U66" i="3"/>
  <c r="AA66" i="3"/>
  <c r="U103" i="3"/>
  <c r="U104" i="3" s="1"/>
  <c r="AA103" i="3"/>
  <c r="AA104" i="3" s="1"/>
  <c r="N2" i="3"/>
  <c r="AC5" i="3"/>
  <c r="AC3" i="3" s="1"/>
  <c r="V66" i="3"/>
  <c r="AB66" i="3"/>
  <c r="V103" i="3"/>
  <c r="V104" i="3" s="1"/>
  <c r="AB103" i="3"/>
  <c r="AB104" i="3" s="1"/>
  <c r="W103" i="3"/>
  <c r="W104" i="3" s="1"/>
  <c r="AC103" i="3"/>
  <c r="AC104" i="3" s="1"/>
  <c r="O56" i="3" l="1"/>
  <c r="O53" i="3"/>
  <c r="O46" i="3"/>
  <c r="O2" i="3"/>
  <c r="AC67" i="3"/>
  <c r="O51" i="3"/>
  <c r="O52" i="3"/>
  <c r="O50" i="3"/>
  <c r="O57" i="3"/>
  <c r="O47" i="3"/>
  <c r="O55" i="3"/>
  <c r="O49" i="3"/>
  <c r="O54" i="3"/>
</calcChain>
</file>

<file path=xl/sharedStrings.xml><?xml version="1.0" encoding="utf-8"?>
<sst xmlns="http://schemas.openxmlformats.org/spreadsheetml/2006/main" count="263" uniqueCount="131">
  <si>
    <t>ATENDIMENTO</t>
  </si>
  <si>
    <t>PACIENTE</t>
  </si>
  <si>
    <t xml:space="preserve">SEXO                                    </t>
  </si>
  <si>
    <t xml:space="preserve">FAIXA ETÁRIA (anos) </t>
  </si>
  <si>
    <t xml:space="preserve">TIPO DE INTERNAÇÃO </t>
  </si>
  <si>
    <t xml:space="preserve">CAUSA DA INTERNAÇÃO NA UTI </t>
  </si>
  <si>
    <t xml:space="preserve">NÚMERO DE INTUBAÇÕES </t>
  </si>
  <si>
    <t>EXTUBAÇÃO OROTRAQUEAL</t>
  </si>
  <si>
    <t>FALHA DA EXTUBAÇÃO OROTRAQUEAL (&lt; 48hs)</t>
  </si>
  <si>
    <t xml:space="preserve">CAUSA DA FALHA DA EXTUBAÇÃO (&lt;48hs) </t>
  </si>
  <si>
    <t>REALIZADA TRAQUEOSTOMIA?</t>
  </si>
  <si>
    <t>MOTIVO DA ALTA DEPENDENTE DE AVM QUANDO TRAQUEOSTOMIZADO</t>
  </si>
  <si>
    <t xml:space="preserve">DATA DO TÉRMINO DA AVM                                     </t>
  </si>
  <si>
    <t>Clínica</t>
  </si>
  <si>
    <t>Renal</t>
  </si>
  <si>
    <t xml:space="preserve">Sexo </t>
  </si>
  <si>
    <t>Total</t>
  </si>
  <si>
    <t>%</t>
  </si>
  <si>
    <t>EVENTO/MÊS</t>
  </si>
  <si>
    <t>M</t>
  </si>
  <si>
    <t>Total de indicações ao uso de VMI</t>
  </si>
  <si>
    <t>F</t>
  </si>
  <si>
    <t>Total de indicações de desmame da VMI</t>
  </si>
  <si>
    <t>Número de sucesso na retirada da VMI (&gt;48hs)</t>
  </si>
  <si>
    <t>Número de insucesso na retirada da VMI (&lt; 48hs)</t>
  </si>
  <si>
    <t>FAIXA ETÁRIA (anos)</t>
  </si>
  <si>
    <t>menor 18</t>
  </si>
  <si>
    <t>18 a 30</t>
  </si>
  <si>
    <t>31 a 40</t>
  </si>
  <si>
    <t>41 a 50</t>
  </si>
  <si>
    <t>51 a 60</t>
  </si>
  <si>
    <t>61 a 70</t>
  </si>
  <si>
    <t>71 a 80</t>
  </si>
  <si>
    <t>81 a 90</t>
  </si>
  <si>
    <t>acima 91</t>
  </si>
  <si>
    <t>TIPO DE INTERNAÇÃO</t>
  </si>
  <si>
    <t>Cirurgica</t>
  </si>
  <si>
    <t>CAUSA DA INTERNAÇÃO NA UTIG</t>
  </si>
  <si>
    <t>Infecciosa</t>
  </si>
  <si>
    <t>Neurológica</t>
  </si>
  <si>
    <t>Digestiva</t>
  </si>
  <si>
    <t>Respiratória</t>
  </si>
  <si>
    <t>Trauma</t>
  </si>
  <si>
    <t>Neoplásica</t>
  </si>
  <si>
    <t>Cardiovascular</t>
  </si>
  <si>
    <t>Cirurgia eletiva</t>
  </si>
  <si>
    <t>Cirurgia emergência</t>
  </si>
  <si>
    <t>Número intubações</t>
  </si>
  <si>
    <t>Primeira IOT</t>
  </si>
  <si>
    <t>Segunda IOT</t>
  </si>
  <si>
    <t>Terceira IOT</t>
  </si>
  <si>
    <t>Quarta IOT</t>
  </si>
  <si>
    <t>Quinta IOT</t>
  </si>
  <si>
    <t>Total Intubações</t>
  </si>
  <si>
    <t>CAUSA QUE MOTIVOU A AVM</t>
  </si>
  <si>
    <t>Insuficência respiratória aguda</t>
  </si>
  <si>
    <t>Insuficência respiratória crônica agudizada</t>
  </si>
  <si>
    <t>Rebaixamento nível de consciência</t>
  </si>
  <si>
    <t>PCR</t>
  </si>
  <si>
    <t>Procedimentos com sedação</t>
  </si>
  <si>
    <t>Obstrução das vias aéreas</t>
  </si>
  <si>
    <t>Instabilidade Hemodinamica</t>
  </si>
  <si>
    <t>Incapacidade de manter vias aereas pérvias</t>
  </si>
  <si>
    <t>Drive respiratório incompetente</t>
  </si>
  <si>
    <t>Estridor laringeo</t>
  </si>
  <si>
    <t>Dependente prévio de AVM</t>
  </si>
  <si>
    <t>Outros</t>
  </si>
  <si>
    <t>Sim</t>
  </si>
  <si>
    <t>Não</t>
  </si>
  <si>
    <t>CAUSA DA FALHA DA EXTUBAÇÃO</t>
  </si>
  <si>
    <t>Piora da doença de base</t>
  </si>
  <si>
    <t>Neuromuscular</t>
  </si>
  <si>
    <t>Realizada TQT</t>
  </si>
  <si>
    <t>Prévia a internação</t>
  </si>
  <si>
    <t>DESFECHO DA TQT</t>
  </si>
  <si>
    <t>Respiração espontênea em TQT</t>
  </si>
  <si>
    <t>Decanulado</t>
  </si>
  <si>
    <t>Dependência de AVM na alta da UTIG</t>
  </si>
  <si>
    <t>Permaneceu em AVM</t>
  </si>
  <si>
    <t>Óbito</t>
  </si>
  <si>
    <t>MOTIVO DA ALTA DEPENDENTE DE AVM</t>
  </si>
  <si>
    <t>Mudança de UTI/setor</t>
  </si>
  <si>
    <t>Transferido outro hospital</t>
  </si>
  <si>
    <t>Alteração do nível de consciência</t>
  </si>
  <si>
    <t>Drive incompetente</t>
  </si>
  <si>
    <t>Evolução da doença de base</t>
  </si>
  <si>
    <t>DESFECHO FINAL DO MÊS</t>
  </si>
  <si>
    <t>Alta UTI</t>
  </si>
  <si>
    <t>Total altas da UTI e hospitalares</t>
  </si>
  <si>
    <t>Alta Hospitalar</t>
  </si>
  <si>
    <t>Percentual deambulação alta  UTI</t>
  </si>
  <si>
    <t xml:space="preserve">Transferido para outro hospital </t>
  </si>
  <si>
    <t>Transferido para outra UTI no HU</t>
  </si>
  <si>
    <t>Término da AVM, mas continua na UTI</t>
  </si>
  <si>
    <t>DEAMBULA NA ALTA DA UTI?</t>
  </si>
  <si>
    <t>CAUSA DE NÃO DEMABULAR NA ALTA UTI</t>
  </si>
  <si>
    <t>Piora da Condição clínica</t>
  </si>
  <si>
    <t>Restrição médica</t>
  </si>
  <si>
    <t>Fragilidade na conduta fisioterapêutica</t>
  </si>
  <si>
    <t>Recusa ou resistência do paciente</t>
  </si>
  <si>
    <t>Fraqueza Muscular</t>
  </si>
  <si>
    <t>Alteração Neurológica</t>
  </si>
  <si>
    <t>Perda funcional prévia</t>
  </si>
  <si>
    <t>SEXO</t>
  </si>
  <si>
    <t>NA</t>
  </si>
  <si>
    <t>Prévia</t>
  </si>
  <si>
    <t>Alta dependente de AVM</t>
  </si>
  <si>
    <r>
      <t xml:space="preserve">DATA DO INICIO DA AVM </t>
    </r>
    <r>
      <rPr>
        <sz val="11"/>
        <color theme="0"/>
        <rFont val="Calibri"/>
        <family val="2"/>
        <charset val="1"/>
      </rPr>
      <t>(data da IOT ou inicio da AVM em TQT)</t>
    </r>
  </si>
  <si>
    <r>
      <t xml:space="preserve">CAUSA QUE MOTIVOU A AVM </t>
    </r>
    <r>
      <rPr>
        <sz val="11"/>
        <color theme="0"/>
        <rFont val="Calibri"/>
        <family val="2"/>
        <charset val="1"/>
      </rPr>
      <t>(escolher na lista o motivo da IOT)</t>
    </r>
  </si>
  <si>
    <r>
      <t xml:space="preserve">DATA DA REALIZAÇÃO DA TRAQUEOSTOMIA
</t>
    </r>
    <r>
      <rPr>
        <sz val="11"/>
        <color theme="0"/>
        <rFont val="Calibri"/>
        <family val="2"/>
        <charset val="1"/>
      </rPr>
      <t>(se TQT prévia e a data não for sabida escreve prévia)</t>
    </r>
  </si>
  <si>
    <r>
      <t xml:space="preserve">DESFECHO DA TQT                                        </t>
    </r>
    <r>
      <rPr>
        <sz val="11"/>
        <color theme="0"/>
        <rFont val="Calibri"/>
        <family val="2"/>
        <charset val="1"/>
      </rPr>
      <t>(como o paciente ficou ao fim do mês após a TQT)</t>
    </r>
  </si>
  <si>
    <r>
      <t xml:space="preserve">OBSERVAÇÃO </t>
    </r>
    <r>
      <rPr>
        <sz val="11"/>
        <color theme="0"/>
        <rFont val="Calibri"/>
        <family val="2"/>
        <charset val="1"/>
      </rPr>
      <t>(campo livre)</t>
    </r>
  </si>
  <si>
    <t>Vascular</t>
  </si>
  <si>
    <t>Ortopédica</t>
  </si>
  <si>
    <t>Menor 18</t>
  </si>
  <si>
    <t>AVC</t>
  </si>
  <si>
    <t>N/A</t>
  </si>
  <si>
    <t>CAUSA DA INTERNAÇÃO NA UTI</t>
  </si>
  <si>
    <t>Insuficiência respiratória aguda</t>
  </si>
  <si>
    <t>Respiração espontânea em TQT</t>
  </si>
  <si>
    <t>Cirúrgica</t>
  </si>
  <si>
    <t>Neurocirúrgica</t>
  </si>
  <si>
    <t>Insuficiência respiratória crônica agudizada</t>
  </si>
  <si>
    <t>Instabilidade Hemodinâmica</t>
  </si>
  <si>
    <t>Incapacidade de manter vias aéreas pérvias</t>
  </si>
  <si>
    <t>Estridor laríngeo</t>
  </si>
  <si>
    <t xml:space="preserve"> </t>
  </si>
  <si>
    <t>PLANILHA DE ASSISTÊNCIA VENTILATÓRIA MECÂNICA</t>
  </si>
  <si>
    <r>
      <t xml:space="preserve">DESFECHO FINAL DO MÊS </t>
    </r>
    <r>
      <rPr>
        <sz val="11"/>
        <color theme="0"/>
        <rFont val="Calibri"/>
        <family val="2"/>
        <charset val="1"/>
      </rPr>
      <t xml:space="preserve">(qual a condição do paciente ao final do mês. Os pacientes que permanecem em Avm devem ser incluídos no mês seguinte. Preenche apenas 1 vez no mês ou readmissão na UTI). </t>
    </r>
  </si>
  <si>
    <t>DATA DE INTERNAÇÃO DO PACIENTE</t>
  </si>
  <si>
    <t>CÓDIGO: F.HEC.037                    VERSÃO: 01                               Revisão: 07/11/2023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</si>
</sst>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9" x14ac:knownFonts="1">
    <font>
      <sz val="10"/>
      <color rgb="FF000000"/>
      <name val="Arial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charset val="1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sz val="11"/>
      <color theme="0"/>
      <name val="Arial"/>
      <family val="2"/>
    </font>
    <font>
      <b/>
      <sz val="2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F1DB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3F1DB"/>
      </patternFill>
    </fill>
    <fill>
      <patternFill patternType="solid">
        <fgColor rgb="FF7C2142"/>
        <bgColor rgb="FFCCFFFF"/>
      </patternFill>
    </fill>
    <fill>
      <patternFill patternType="solid">
        <fgColor rgb="FF020B3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0" fillId="0" borderId="0" applyBorder="0" applyProtection="0"/>
    <xf numFmtId="9" fontId="10" fillId="0" borderId="0" applyBorder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10" fillId="0" borderId="1" xfId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9" fontId="2" fillId="3" borderId="1" xfId="1" applyFont="1" applyFill="1" applyBorder="1" applyAlignment="1" applyProtection="1">
      <alignment horizontal="center" vertical="center" wrapText="1"/>
    </xf>
    <xf numFmtId="9" fontId="10" fillId="0" borderId="1" xfId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4" borderId="0" xfId="0" applyFill="1"/>
    <xf numFmtId="0" fontId="9" fillId="4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7" fillId="6" borderId="0" xfId="0" applyFont="1" applyFill="1" applyAlignment="1">
      <alignment horizontal="right" vertical="top" wrapText="1"/>
    </xf>
    <xf numFmtId="0" fontId="18" fillId="6" borderId="0" xfId="0" applyFont="1" applyFill="1" applyAlignment="1">
      <alignment vertical="center"/>
    </xf>
    <xf numFmtId="0" fontId="11" fillId="6" borderId="0" xfId="0" applyFont="1" applyFill="1" applyAlignment="1">
      <alignment horizontal="left" vertical="top"/>
    </xf>
    <xf numFmtId="0" fontId="15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center" vertical="center"/>
    </xf>
  </cellXfs>
  <cellStyles count="3">
    <cellStyle name="Normal" xfId="0" builtinId="0"/>
    <cellStyle name="Porcentagem" xfId="1" builtinId="5"/>
    <cellStyle name="Porcentagem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3F1DB"/>
      <rgbColor rgb="FFFFFF99"/>
      <rgbColor rgb="FF99CCFF"/>
      <rgbColor rgb="FFFF99CC"/>
      <rgbColor rgb="FFCC99FF"/>
      <rgbColor rgb="FFFFCC99"/>
      <rgbColor rgb="FF4285F4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2142"/>
      <color rgb="FF18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285F4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95-4889-99F1-9BD2BD7BC4B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95-4889-99F1-9BD2BD7BC4B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 strike="noStrike" spc="-1">
                      <a:solidFill>
                        <a:srgbClr val="FFFFFF"/>
                      </a:solidFill>
                      <a:latin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95-4889-99F1-9BD2BD7BC4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800" b="1" strike="noStrike" spc="-1">
                      <a:solidFill>
                        <a:srgbClr val="FFFFFF"/>
                      </a:solidFill>
                      <a:latin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95-4889-99F1-9BD2BD7BC4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strike="noStrike" spc="-1">
                    <a:solidFill>
                      <a:srgbClr val="FFFFFF"/>
                    </a:solidFill>
                    <a:latin typeface="Arial"/>
                    <a:ea typeface="Arial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Monitoramento!$A$19:$A$20</c:f>
              <c:strCache>
                <c:ptCount val="2"/>
                <c:pt idx="0">
                  <c:v>Clínica</c:v>
                </c:pt>
                <c:pt idx="1">
                  <c:v>Cirurgica</c:v>
                </c:pt>
              </c:strCache>
            </c:strRef>
          </c:cat>
          <c:val>
            <c:numRef>
              <c:f>Monitoramento!$O$19:$O$20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95-4889-99F1-9BD2BD7B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02913322763315"/>
          <c:y val="0.42615959710395901"/>
          <c:w val="0.31375367449191799"/>
          <c:h val="0.2738387254528770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 b="1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0-44ED-BB37-EB3B35E717C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0-44ED-BB37-EB3B35E717C4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B0-44ED-BB37-EB3B35E717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800" b="1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B0-44ED-BB37-EB3B35E717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strike="noStrike" spc="-1">
                    <a:solidFill>
                      <a:srgbClr val="FFFFFF"/>
                    </a:solidFill>
                    <a:latin typeface="Arial"/>
                    <a:ea typeface="Arial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Monitoramento!$A$2:$A$3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Monitoramento!$O$2:$O$3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B0-44ED-BB37-EB3B35E71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2007461677959705"/>
          <c:y val="0.44390945408186999"/>
          <c:w val="0.13261826426725701"/>
          <c:h val="0.2432798959467759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 b="1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Monitoramento!$A$8:$A$15</c:f>
              <c:strCache>
                <c:ptCount val="8"/>
                <c:pt idx="0">
                  <c:v>18 a 30</c:v>
                </c:pt>
                <c:pt idx="1">
                  <c:v>31 a 40</c:v>
                </c:pt>
                <c:pt idx="2">
                  <c:v>41 a 50</c:v>
                </c:pt>
                <c:pt idx="3">
                  <c:v>51 a 60</c:v>
                </c:pt>
                <c:pt idx="4">
                  <c:v>61 a 70</c:v>
                </c:pt>
                <c:pt idx="5">
                  <c:v>71 a 80</c:v>
                </c:pt>
                <c:pt idx="6">
                  <c:v>81 a 90</c:v>
                </c:pt>
                <c:pt idx="7">
                  <c:v>acima 91</c:v>
                </c:pt>
              </c:strCache>
            </c:strRef>
          </c:cat>
          <c:val>
            <c:numRef>
              <c:f>Monitoramento!$O$8:$O$15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21-408E-B84B-4600F9DD8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-551626672"/>
        <c:axId val="-551616880"/>
      </c:barChart>
      <c:catAx>
        <c:axId val="-55162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pt-BR"/>
          </a:p>
        </c:txPr>
        <c:crossAx val="-551616880"/>
        <c:crosses val="autoZero"/>
        <c:auto val="1"/>
        <c:lblAlgn val="ctr"/>
        <c:lblOffset val="100"/>
        <c:noMultiLvlLbl val="0"/>
      </c:catAx>
      <c:valAx>
        <c:axId val="-551616880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-5516266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Monitoramento!$A$24:$A$33</c:f>
              <c:strCache>
                <c:ptCount val="10"/>
                <c:pt idx="0">
                  <c:v>Infecciosa</c:v>
                </c:pt>
                <c:pt idx="1">
                  <c:v>Neurológica</c:v>
                </c:pt>
                <c:pt idx="2">
                  <c:v>Digestiva</c:v>
                </c:pt>
                <c:pt idx="3">
                  <c:v>Respiratória</c:v>
                </c:pt>
                <c:pt idx="4">
                  <c:v>Trauma</c:v>
                </c:pt>
                <c:pt idx="5">
                  <c:v>Neoplásica</c:v>
                </c:pt>
                <c:pt idx="6">
                  <c:v>Renal</c:v>
                </c:pt>
                <c:pt idx="7">
                  <c:v>Cardiovascular</c:v>
                </c:pt>
                <c:pt idx="8">
                  <c:v>Cirurgia eletiva</c:v>
                </c:pt>
                <c:pt idx="9">
                  <c:v>Cirurgia emergência</c:v>
                </c:pt>
              </c:strCache>
            </c:strRef>
          </c:cat>
          <c:val>
            <c:numRef>
              <c:f>Monitoramento!$O$24:$O$33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1-4E29-927D-AADB7B0A9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-551619600"/>
        <c:axId val="-551622864"/>
      </c:barChart>
      <c:catAx>
        <c:axId val="-55161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pt-BR"/>
          </a:p>
        </c:txPr>
        <c:crossAx val="-551622864"/>
        <c:crosses val="autoZero"/>
        <c:auto val="1"/>
        <c:lblAlgn val="ctr"/>
        <c:lblOffset val="100"/>
        <c:noMultiLvlLbl val="0"/>
      </c:catAx>
      <c:valAx>
        <c:axId val="-551622864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-551619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Monitoramento!$A$45:$A$57</c:f>
              <c:strCache>
                <c:ptCount val="13"/>
                <c:pt idx="0">
                  <c:v>Insuficência respiratória aguda</c:v>
                </c:pt>
                <c:pt idx="1">
                  <c:v>Insuficência respiratória crônica agudizada</c:v>
                </c:pt>
                <c:pt idx="2">
                  <c:v>Rebaixamento nível de consciência</c:v>
                </c:pt>
                <c:pt idx="3">
                  <c:v>PCR</c:v>
                </c:pt>
                <c:pt idx="4">
                  <c:v>Cirurgica</c:v>
                </c:pt>
                <c:pt idx="5">
                  <c:v>Procedimentos com sedação</c:v>
                </c:pt>
                <c:pt idx="6">
                  <c:v>Obstrução das vias aéreas</c:v>
                </c:pt>
                <c:pt idx="7">
                  <c:v>Instabilidade Hemodinamica</c:v>
                </c:pt>
                <c:pt idx="8">
                  <c:v>Incapacidade de manter vias aereas pérvias</c:v>
                </c:pt>
                <c:pt idx="9">
                  <c:v>Drive respiratório incompetente</c:v>
                </c:pt>
                <c:pt idx="10">
                  <c:v>Estridor laringeo</c:v>
                </c:pt>
                <c:pt idx="11">
                  <c:v>Dependente prévio de AVM</c:v>
                </c:pt>
                <c:pt idx="12">
                  <c:v>Outros</c:v>
                </c:pt>
              </c:strCache>
            </c:strRef>
          </c:cat>
          <c:val>
            <c:numRef>
              <c:f>Monitoramento!$O$45:$O$57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17-47C1-9B34-054F9E201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-551617968"/>
        <c:axId val="-551626128"/>
      </c:barChart>
      <c:catAx>
        <c:axId val="-55161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pt-BR"/>
          </a:p>
        </c:txPr>
        <c:crossAx val="-551626128"/>
        <c:crosses val="autoZero"/>
        <c:auto val="1"/>
        <c:lblAlgn val="ctr"/>
        <c:lblOffset val="100"/>
        <c:noMultiLvlLbl val="0"/>
      </c:catAx>
      <c:valAx>
        <c:axId val="-551626128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-551617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4143375</xdr:colOff>
      <xdr:row>0</xdr:row>
      <xdr:rowOff>400050</xdr:rowOff>
    </xdr:from>
    <xdr:to>
      <xdr:col>19</xdr:col>
      <xdr:colOff>719137</xdr:colOff>
      <xdr:row>2</xdr:row>
      <xdr:rowOff>257175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5DD5D39C-E8F4-4274-820F-7A061EF3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56925" y="400050"/>
          <a:ext cx="93821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1524000</xdr:colOff>
      <xdr:row>1</xdr:row>
      <xdr:rowOff>0</xdr:rowOff>
    </xdr:from>
    <xdr:to>
      <xdr:col>18</xdr:col>
      <xdr:colOff>3829067</xdr:colOff>
      <xdr:row>2</xdr:row>
      <xdr:rowOff>209550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D590C590-4BE0-4161-BD20-30F6DA8F5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7550" y="457200"/>
          <a:ext cx="2305067" cy="819150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895350</xdr:colOff>
      <xdr:row>0</xdr:row>
      <xdr:rowOff>342900</xdr:rowOff>
    </xdr:from>
    <xdr:to>
      <xdr:col>19</xdr:col>
      <xdr:colOff>1738312</xdr:colOff>
      <xdr:row>2</xdr:row>
      <xdr:rowOff>264759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A8461B73-5328-474A-874B-00E88E59E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71350" y="342900"/>
          <a:ext cx="842962" cy="98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0</xdr:row>
      <xdr:rowOff>352425</xdr:rowOff>
    </xdr:from>
    <xdr:to>
      <xdr:col>1</xdr:col>
      <xdr:colOff>902153</xdr:colOff>
      <xdr:row>2</xdr:row>
      <xdr:rowOff>190500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B670C4FD-7931-4F1E-B898-2C5AC4849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52425"/>
          <a:ext cx="1445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709920</xdr:colOff>
      <xdr:row>1</xdr:row>
      <xdr:rowOff>138600</xdr:rowOff>
    </xdr:from>
    <xdr:to>
      <xdr:col>6</xdr:col>
      <xdr:colOff>120600</xdr:colOff>
      <xdr:row>9</xdr:row>
      <xdr:rowOff>164160</xdr:rowOff>
    </xdr:to>
    <xdr:graphicFrame macro="">
      <xdr:nvGraphicFramePr>
        <xdr:cNvPr id="2" name="Gráfico 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112680</xdr:rowOff>
    </xdr:from>
    <xdr:to>
      <xdr:col>2</xdr:col>
      <xdr:colOff>545040</xdr:colOff>
      <xdr:row>9</xdr:row>
      <xdr:rowOff>138240</xdr:rowOff>
    </xdr:to>
    <xdr:graphicFrame macro="">
      <xdr:nvGraphicFramePr>
        <xdr:cNvPr id="3" name="Gráfico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495360</xdr:colOff>
      <xdr:row>0</xdr:row>
      <xdr:rowOff>0</xdr:rowOff>
    </xdr:from>
    <xdr:to>
      <xdr:col>14</xdr:col>
      <xdr:colOff>257040</xdr:colOff>
      <xdr:row>0</xdr:row>
      <xdr:rowOff>428400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2006640" y="0"/>
          <a:ext cx="8829360" cy="42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Arial"/>
              <a:ea typeface="Arial"/>
            </a:rPr>
            <a:t>GERENCIAMENTO EPIDEMIOLÓGICO ANUAL - UCO</a:t>
          </a:r>
          <a:endParaRPr lang="pt-BR" sz="2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481320</xdr:colOff>
      <xdr:row>1</xdr:row>
      <xdr:rowOff>39960</xdr:rowOff>
    </xdr:from>
    <xdr:to>
      <xdr:col>1</xdr:col>
      <xdr:colOff>566640</xdr:colOff>
      <xdr:row>2</xdr:row>
      <xdr:rowOff>125280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481320" y="506520"/>
          <a:ext cx="840960" cy="275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00B050"/>
              </a:solidFill>
              <a:latin typeface="Arial"/>
              <a:ea typeface="Arial"/>
            </a:rPr>
            <a:t>Sexo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374760</xdr:colOff>
      <xdr:row>1</xdr:row>
      <xdr:rowOff>25200</xdr:rowOff>
    </xdr:from>
    <xdr:to>
      <xdr:col>10</xdr:col>
      <xdr:colOff>145800</xdr:colOff>
      <xdr:row>2</xdr:row>
      <xdr:rowOff>139320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4908600" y="491760"/>
          <a:ext cx="2793600" cy="3045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00B050"/>
              </a:solidFill>
              <a:latin typeface="Arial"/>
              <a:ea typeface="Arial"/>
            </a:rPr>
            <a:t>Causa da internação na UTI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66600</xdr:colOff>
      <xdr:row>1</xdr:row>
      <xdr:rowOff>14760</xdr:rowOff>
    </xdr:from>
    <xdr:to>
      <xdr:col>5</xdr:col>
      <xdr:colOff>470520</xdr:colOff>
      <xdr:row>2</xdr:row>
      <xdr:rowOff>100080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2333520" y="481320"/>
          <a:ext cx="1915200" cy="275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00B050"/>
              </a:solidFill>
              <a:latin typeface="Arial"/>
              <a:ea typeface="Arial"/>
            </a:rPr>
            <a:t>Tipo de Internação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59040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0"/>
          <a:ext cx="0" cy="716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450360</xdr:colOff>
      <xdr:row>9</xdr:row>
      <xdr:rowOff>84960</xdr:rowOff>
    </xdr:from>
    <xdr:to>
      <xdr:col>4</xdr:col>
      <xdr:colOff>159840</xdr:colOff>
      <xdr:row>11</xdr:row>
      <xdr:rowOff>46440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/>
      </xdr:nvSpPr>
      <xdr:spPr>
        <a:xfrm>
          <a:off x="1206000" y="2075400"/>
          <a:ext cx="1976400" cy="3427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00B050"/>
              </a:solidFill>
              <a:latin typeface="Arial"/>
              <a:ea typeface="Arial"/>
            </a:rPr>
            <a:t>Faixa etária (anos)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500400</xdr:colOff>
      <xdr:row>1</xdr:row>
      <xdr:rowOff>14760</xdr:rowOff>
    </xdr:from>
    <xdr:to>
      <xdr:col>15</xdr:col>
      <xdr:colOff>235800</xdr:colOff>
      <xdr:row>2</xdr:row>
      <xdr:rowOff>166680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8812440" y="481320"/>
          <a:ext cx="2757960" cy="3423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00B050"/>
              </a:solidFill>
              <a:latin typeface="Arial"/>
              <a:ea typeface="Arial"/>
            </a:rPr>
            <a:t>Causa que motivou a AVM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60480</xdr:colOff>
      <xdr:row>11</xdr:row>
      <xdr:rowOff>8640</xdr:rowOff>
    </xdr:from>
    <xdr:to>
      <xdr:col>5</xdr:col>
      <xdr:colOff>553680</xdr:colOff>
      <xdr:row>19</xdr:row>
      <xdr:rowOff>190080</xdr:rowOff>
    </xdr:to>
    <xdr:graphicFrame macro="">
      <xdr:nvGraphicFramePr>
        <xdr:cNvPr id="12" name="Gráfico 18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398160</xdr:colOff>
      <xdr:row>3</xdr:row>
      <xdr:rowOff>43200</xdr:rowOff>
    </xdr:from>
    <xdr:to>
      <xdr:col>10</xdr:col>
      <xdr:colOff>164160</xdr:colOff>
      <xdr:row>19</xdr:row>
      <xdr:rowOff>155520</xdr:rowOff>
    </xdr:to>
    <xdr:graphicFrame macro="">
      <xdr:nvGraphicFramePr>
        <xdr:cNvPr id="13" name="Gráfico 19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354960</xdr:colOff>
      <xdr:row>2</xdr:row>
      <xdr:rowOff>147240</xdr:rowOff>
    </xdr:from>
    <xdr:to>
      <xdr:col>15</xdr:col>
      <xdr:colOff>755280</xdr:colOff>
      <xdr:row>19</xdr:row>
      <xdr:rowOff>190080</xdr:rowOff>
    </xdr:to>
    <xdr:graphicFrame macro="">
      <xdr:nvGraphicFramePr>
        <xdr:cNvPr id="14" name="Gráfico 15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F17" sqref="F17"/>
    </sheetView>
  </sheetViews>
  <sheetFormatPr defaultColWidth="8.7265625" defaultRowHeight="12.5" x14ac:dyDescent="0.25"/>
  <cols>
    <col min="1" max="1" width="15.1796875" customWidth="1"/>
    <col min="2" max="2" width="27.1796875" customWidth="1"/>
    <col min="3" max="3" width="30.81640625" customWidth="1"/>
    <col min="4" max="4" width="19" customWidth="1"/>
    <col min="5" max="5" width="22.453125" customWidth="1"/>
    <col min="6" max="6" width="24.1796875" customWidth="1"/>
    <col min="7" max="7" width="33.453125" customWidth="1"/>
    <col min="8" max="8" width="35.26953125" customWidth="1"/>
    <col min="9" max="9" width="21.26953125" customWidth="1"/>
    <col min="10" max="10" width="24.1796875" customWidth="1"/>
    <col min="11" max="11" width="21" customWidth="1"/>
    <col min="12" max="12" width="22" customWidth="1"/>
    <col min="13" max="13" width="33.26953125" customWidth="1"/>
    <col min="14" max="14" width="19.81640625" customWidth="1"/>
    <col min="15" max="15" width="35.7265625" customWidth="1"/>
    <col min="16" max="16" width="26" customWidth="1"/>
    <col min="17" max="17" width="35.54296875" customWidth="1"/>
    <col min="18" max="18" width="36.81640625" customWidth="1"/>
    <col min="19" max="19" width="65.453125" customWidth="1"/>
    <col min="20" max="20" width="30.1796875" customWidth="1"/>
  </cols>
  <sheetData>
    <row r="1" spans="1:20" ht="36" x14ac:dyDescent="0.25">
      <c r="A1" s="45" t="s">
        <v>126</v>
      </c>
      <c r="B1" s="46"/>
      <c r="C1" s="46"/>
      <c r="D1" s="50"/>
      <c r="E1" s="50"/>
      <c r="F1" s="50"/>
      <c r="G1" s="50"/>
      <c r="H1" s="51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48" customHeight="1" x14ac:dyDescent="0.25">
      <c r="A2" s="47"/>
      <c r="B2" s="47"/>
      <c r="C2" s="47"/>
      <c r="D2" s="53" t="s">
        <v>127</v>
      </c>
      <c r="E2" s="53"/>
      <c r="F2" s="53"/>
      <c r="G2" s="53"/>
      <c r="H2" s="53"/>
      <c r="I2" s="53"/>
      <c r="J2" s="49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36" x14ac:dyDescent="0.25">
      <c r="A3" s="46"/>
      <c r="B3" s="46"/>
      <c r="C3" s="46"/>
      <c r="D3" s="46"/>
      <c r="E3" s="46"/>
      <c r="F3" s="46"/>
      <c r="G3" s="48"/>
      <c r="H3" s="46"/>
      <c r="I3" s="46"/>
      <c r="J3" s="52"/>
      <c r="K3" s="51"/>
      <c r="L3" s="46"/>
      <c r="M3" s="46"/>
      <c r="N3" s="46"/>
      <c r="O3" s="46"/>
      <c r="P3" s="46"/>
      <c r="Q3" s="46"/>
      <c r="R3" s="46"/>
      <c r="S3" s="46"/>
      <c r="T3" s="46"/>
    </row>
    <row r="4" spans="1:20" ht="36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8"/>
      <c r="S4" s="54" t="s">
        <v>130</v>
      </c>
      <c r="T4" s="54"/>
    </row>
    <row r="5" spans="1:20" s="44" customFormat="1" ht="58" x14ac:dyDescent="0.3">
      <c r="A5" s="42" t="s">
        <v>0</v>
      </c>
      <c r="B5" s="42" t="s">
        <v>1</v>
      </c>
      <c r="C5" s="42" t="s">
        <v>129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107</v>
      </c>
      <c r="I5" s="42" t="s">
        <v>6</v>
      </c>
      <c r="J5" s="42" t="s">
        <v>108</v>
      </c>
      <c r="K5" s="42" t="s">
        <v>7</v>
      </c>
      <c r="L5" s="42" t="s">
        <v>8</v>
      </c>
      <c r="M5" s="42" t="s">
        <v>9</v>
      </c>
      <c r="N5" s="42" t="s">
        <v>10</v>
      </c>
      <c r="O5" s="42" t="s">
        <v>109</v>
      </c>
      <c r="P5" s="42" t="s">
        <v>110</v>
      </c>
      <c r="Q5" s="42" t="s">
        <v>11</v>
      </c>
      <c r="R5" s="42" t="s">
        <v>12</v>
      </c>
      <c r="S5" s="42" t="s">
        <v>128</v>
      </c>
      <c r="T5" s="43" t="s">
        <v>111</v>
      </c>
    </row>
    <row r="6" spans="1:20" ht="13" x14ac:dyDescent="0.25">
      <c r="A6" s="2"/>
      <c r="B6" s="2"/>
      <c r="C6" s="2"/>
      <c r="D6" s="2"/>
      <c r="E6" s="2"/>
      <c r="F6" s="2"/>
      <c r="G6" s="2"/>
      <c r="H6" s="3"/>
      <c r="I6" s="2"/>
      <c r="J6" s="2"/>
      <c r="K6" s="4"/>
      <c r="L6" s="4"/>
      <c r="M6" s="4"/>
      <c r="N6" s="4"/>
      <c r="O6" s="5"/>
      <c r="P6" s="2"/>
      <c r="Q6" s="2"/>
      <c r="R6" s="3"/>
      <c r="S6" s="2"/>
      <c r="T6" s="6"/>
    </row>
    <row r="7" spans="1:20" ht="13" x14ac:dyDescent="0.25">
      <c r="A7" s="2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7"/>
      <c r="P7" s="2"/>
      <c r="Q7" s="2"/>
      <c r="R7" s="3"/>
      <c r="S7" s="2"/>
      <c r="T7" s="8"/>
    </row>
    <row r="8" spans="1:20" ht="13" x14ac:dyDescent="0.25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7"/>
      <c r="P8" s="2"/>
      <c r="Q8" s="2"/>
      <c r="R8" s="3"/>
      <c r="S8" s="2"/>
      <c r="T8" s="8"/>
    </row>
    <row r="9" spans="1:20" ht="13" x14ac:dyDescent="0.25">
      <c r="A9" s="2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5"/>
      <c r="P9" s="2"/>
      <c r="Q9" s="2"/>
      <c r="R9" s="3"/>
      <c r="S9" s="2"/>
      <c r="T9" s="8"/>
    </row>
    <row r="10" spans="1:20" ht="13" x14ac:dyDescent="0.25">
      <c r="A10" s="2"/>
      <c r="B10" s="2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5"/>
      <c r="P10" s="2"/>
      <c r="Q10" s="2"/>
      <c r="R10" s="3"/>
      <c r="S10" s="2"/>
      <c r="T10" s="8"/>
    </row>
    <row r="11" spans="1:20" ht="13" x14ac:dyDescent="0.25">
      <c r="A11" s="2"/>
      <c r="B11" s="2"/>
      <c r="C11" s="2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5"/>
      <c r="P11" s="2"/>
      <c r="Q11" s="2"/>
      <c r="R11" s="3"/>
      <c r="S11" s="2"/>
      <c r="T11" s="8"/>
    </row>
    <row r="12" spans="1:20" ht="13" x14ac:dyDescent="0.25">
      <c r="A12" s="2"/>
      <c r="B12" s="2"/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5"/>
      <c r="P12" s="2"/>
      <c r="Q12" s="2"/>
      <c r="R12" s="3"/>
      <c r="S12" s="2"/>
      <c r="T12" s="8"/>
    </row>
    <row r="13" spans="1:20" ht="13" x14ac:dyDescent="0.25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5"/>
      <c r="P13" s="2"/>
      <c r="Q13" s="2"/>
      <c r="R13" s="3"/>
      <c r="S13" s="2"/>
      <c r="T13" s="8"/>
    </row>
    <row r="14" spans="1:20" ht="13" x14ac:dyDescent="0.25">
      <c r="A14" s="2"/>
      <c r="B14" s="2"/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5"/>
      <c r="P14" s="2"/>
      <c r="Q14" s="2"/>
      <c r="R14" s="3"/>
      <c r="S14" s="2"/>
      <c r="T14" s="8"/>
    </row>
    <row r="15" spans="1:20" ht="13" x14ac:dyDescent="0.25">
      <c r="A15" s="2"/>
      <c r="B15" s="2"/>
      <c r="C15" s="2"/>
      <c r="D15" s="2"/>
      <c r="E15" s="2"/>
      <c r="F15" s="2"/>
      <c r="G15" s="2"/>
      <c r="H15" s="3"/>
      <c r="I15" s="2"/>
      <c r="J15" s="2"/>
      <c r="K15" s="2"/>
      <c r="L15" s="2"/>
      <c r="M15" s="2"/>
      <c r="N15" s="2"/>
      <c r="O15" s="5"/>
      <c r="P15" s="2"/>
      <c r="Q15" s="2"/>
      <c r="R15" s="3"/>
      <c r="S15" s="2"/>
      <c r="T15" s="9"/>
    </row>
    <row r="16" spans="1:20" ht="13" x14ac:dyDescent="0.25">
      <c r="A16" s="2"/>
      <c r="B16" s="2"/>
      <c r="C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5"/>
      <c r="P16" s="2"/>
      <c r="Q16" s="2"/>
      <c r="R16" s="3"/>
      <c r="S16" s="2"/>
      <c r="T16" s="8"/>
    </row>
    <row r="17" spans="1:20" ht="13" x14ac:dyDescent="0.25">
      <c r="A17" s="2"/>
      <c r="B17" s="2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2"/>
      <c r="O17" s="5"/>
      <c r="P17" s="2"/>
      <c r="Q17" s="2"/>
      <c r="R17" s="3"/>
      <c r="S17" s="2"/>
      <c r="T17" s="10"/>
    </row>
    <row r="18" spans="1:20" ht="13" x14ac:dyDescent="0.25">
      <c r="A18" s="2"/>
      <c r="B18" s="2"/>
      <c r="C18" s="2"/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7"/>
      <c r="P18" s="2"/>
      <c r="Q18" s="2"/>
      <c r="R18" s="3"/>
      <c r="S18" s="2"/>
      <c r="T18" s="8"/>
    </row>
    <row r="19" spans="1:20" ht="13" x14ac:dyDescent="0.25">
      <c r="A19" s="2"/>
      <c r="B19" s="2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5"/>
      <c r="P19" s="2"/>
      <c r="Q19" s="2"/>
      <c r="R19" s="3"/>
      <c r="S19" s="2"/>
      <c r="T19" s="8"/>
    </row>
    <row r="20" spans="1:20" ht="13" x14ac:dyDescent="0.25">
      <c r="A20" s="2"/>
      <c r="B20" s="2"/>
      <c r="C20" s="2"/>
      <c r="D20" s="2"/>
      <c r="E20" s="2"/>
      <c r="F20" s="2"/>
      <c r="G20" s="2"/>
      <c r="H20" s="3"/>
      <c r="I20" s="2"/>
      <c r="J20" s="2"/>
      <c r="K20" s="2"/>
      <c r="L20" s="2"/>
      <c r="M20" s="2"/>
      <c r="N20" s="2"/>
      <c r="O20" s="5"/>
      <c r="P20" s="2"/>
      <c r="Q20" s="2"/>
      <c r="R20" s="3"/>
      <c r="S20" s="2"/>
      <c r="T20" s="8"/>
    </row>
    <row r="21" spans="1:20" ht="13" x14ac:dyDescent="0.25">
      <c r="A21" s="2"/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  <c r="M21" s="2"/>
      <c r="N21" s="2"/>
      <c r="O21" s="5"/>
      <c r="P21" s="2"/>
      <c r="Q21" s="2"/>
      <c r="R21" s="3"/>
      <c r="S21" s="2"/>
      <c r="T21" s="8"/>
    </row>
    <row r="22" spans="1:20" ht="13" x14ac:dyDescent="0.25">
      <c r="A22" s="2"/>
      <c r="B22" s="2"/>
      <c r="C22" s="2"/>
      <c r="D22" s="2"/>
      <c r="E22" s="2"/>
      <c r="F22" s="2"/>
      <c r="G22" s="2"/>
      <c r="H22" s="3"/>
      <c r="I22" s="2"/>
      <c r="J22" s="2"/>
      <c r="K22" s="2"/>
      <c r="L22" s="2"/>
      <c r="M22" s="2"/>
      <c r="N22" s="2"/>
      <c r="O22" s="5"/>
      <c r="P22" s="2"/>
      <c r="Q22" s="2"/>
      <c r="R22" s="3"/>
      <c r="S22" s="2"/>
      <c r="T22" s="8"/>
    </row>
    <row r="23" spans="1:20" ht="13" x14ac:dyDescent="0.25">
      <c r="A23" s="2"/>
      <c r="B23" s="2"/>
      <c r="C23" s="2"/>
      <c r="D23" s="2"/>
      <c r="E23" s="2"/>
      <c r="F23" s="2"/>
      <c r="G23" s="2"/>
      <c r="H23" s="3"/>
      <c r="I23" s="2"/>
      <c r="J23" s="2"/>
      <c r="K23" s="4"/>
      <c r="L23" s="4"/>
      <c r="M23" s="4"/>
      <c r="N23" s="4"/>
      <c r="O23" s="5"/>
      <c r="P23" s="4"/>
      <c r="Q23" s="4"/>
      <c r="R23" s="11"/>
      <c r="S23" s="4"/>
      <c r="T23" s="12"/>
    </row>
    <row r="24" spans="1:20" ht="13" x14ac:dyDescent="0.25">
      <c r="A24" s="2"/>
      <c r="B24" s="2"/>
      <c r="C24" s="2"/>
      <c r="D24" s="2"/>
      <c r="E24" s="2"/>
      <c r="F24" s="2"/>
      <c r="G24" s="2"/>
      <c r="H24" s="11"/>
      <c r="I24" s="2"/>
      <c r="J24" s="2"/>
      <c r="K24" s="4"/>
      <c r="L24" s="4"/>
      <c r="M24" s="4"/>
      <c r="N24" s="4"/>
      <c r="O24" s="5"/>
      <c r="P24" s="4"/>
      <c r="Q24" s="4"/>
      <c r="R24" s="11"/>
      <c r="S24" s="4"/>
      <c r="T24" s="8"/>
    </row>
    <row r="25" spans="1:20" ht="13" x14ac:dyDescent="0.25">
      <c r="A25" s="2"/>
      <c r="B25" s="2"/>
      <c r="C25" s="2"/>
      <c r="D25" s="2"/>
      <c r="E25" s="2"/>
      <c r="F25" s="2"/>
      <c r="G25" s="2"/>
      <c r="H25" s="3"/>
      <c r="I25" s="2"/>
      <c r="J25" s="2"/>
      <c r="K25" s="2"/>
      <c r="L25" s="2"/>
      <c r="M25" s="2"/>
      <c r="N25" s="2"/>
      <c r="O25" s="5"/>
      <c r="P25" s="2"/>
      <c r="Q25" s="2"/>
      <c r="R25" s="3"/>
      <c r="S25" s="2"/>
      <c r="T25" s="8"/>
    </row>
    <row r="26" spans="1:20" ht="13" x14ac:dyDescent="0.25">
      <c r="A26" s="2"/>
      <c r="B26" s="2"/>
      <c r="C26" s="2"/>
      <c r="D26" s="2"/>
      <c r="E26" s="2"/>
      <c r="F26" s="2"/>
      <c r="G26" s="2"/>
      <c r="H26" s="3"/>
      <c r="I26" s="2"/>
      <c r="J26" s="2"/>
      <c r="K26" s="2"/>
      <c r="L26" s="2"/>
      <c r="M26" s="2"/>
      <c r="N26" s="2"/>
      <c r="O26" s="5"/>
      <c r="P26" s="2"/>
      <c r="Q26" s="2"/>
      <c r="R26" s="3"/>
      <c r="S26" s="2"/>
      <c r="T26" s="8"/>
    </row>
    <row r="27" spans="1:20" ht="13" x14ac:dyDescent="0.25">
      <c r="A27" s="2"/>
      <c r="B27" s="2"/>
      <c r="C27" s="2"/>
      <c r="D27" s="2"/>
      <c r="E27" s="2"/>
      <c r="F27" s="2"/>
      <c r="G27" s="2"/>
      <c r="H27" s="3"/>
      <c r="I27" s="2"/>
      <c r="J27" s="2"/>
      <c r="K27" s="2"/>
      <c r="L27" s="2"/>
      <c r="M27" s="2"/>
      <c r="N27" s="2"/>
      <c r="O27" s="5"/>
      <c r="P27" s="2"/>
      <c r="Q27" s="2"/>
      <c r="R27" s="3"/>
      <c r="S27" s="2"/>
      <c r="T27" s="8"/>
    </row>
    <row r="28" spans="1:20" ht="13" x14ac:dyDescent="0.25">
      <c r="A28" s="2"/>
      <c r="B28" s="2"/>
      <c r="C28" s="2"/>
      <c r="D28" s="2"/>
      <c r="E28" s="2"/>
      <c r="F28" s="2"/>
      <c r="G28" s="2"/>
      <c r="H28" s="3"/>
      <c r="I28" s="2"/>
      <c r="J28" s="2"/>
      <c r="K28" s="2"/>
      <c r="L28" s="2"/>
      <c r="M28" s="2"/>
      <c r="N28" s="2"/>
      <c r="O28" s="5"/>
      <c r="P28" s="2"/>
      <c r="Q28" s="2"/>
      <c r="R28" s="3"/>
      <c r="S28" s="2"/>
      <c r="T28" s="8"/>
    </row>
    <row r="29" spans="1:20" ht="13" x14ac:dyDescent="0.25">
      <c r="A29" s="2"/>
      <c r="B29" s="2"/>
      <c r="C29" s="2"/>
      <c r="D29" s="2"/>
      <c r="E29" s="2"/>
      <c r="F29" s="2"/>
      <c r="G29" s="2"/>
      <c r="H29" s="3"/>
      <c r="I29" s="2"/>
      <c r="J29" s="2"/>
      <c r="K29" s="2"/>
      <c r="L29" s="2"/>
      <c r="M29" s="2"/>
      <c r="N29" s="2"/>
      <c r="O29" s="5"/>
      <c r="P29" s="2"/>
      <c r="Q29" s="2"/>
      <c r="R29" s="3"/>
      <c r="S29" s="2"/>
      <c r="T29" s="8"/>
    </row>
    <row r="30" spans="1:20" ht="13" x14ac:dyDescent="0.25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5"/>
      <c r="P30" s="2"/>
      <c r="Q30" s="2"/>
      <c r="R30" s="3"/>
      <c r="S30" s="2"/>
      <c r="T30" s="8"/>
    </row>
    <row r="31" spans="1:20" ht="13" x14ac:dyDescent="0.25">
      <c r="A31" s="2"/>
      <c r="B31" s="2"/>
      <c r="C31" s="2"/>
      <c r="D31" s="2"/>
      <c r="E31" s="2"/>
      <c r="F31" s="2"/>
      <c r="G31" s="2"/>
      <c r="H31" s="3"/>
      <c r="I31" s="2"/>
      <c r="J31" s="2"/>
      <c r="K31" s="2"/>
      <c r="L31" s="2"/>
      <c r="M31" s="2"/>
      <c r="N31" s="2"/>
      <c r="O31" s="5"/>
      <c r="P31" s="2"/>
      <c r="Q31" s="2"/>
      <c r="R31" s="3"/>
      <c r="S31" s="2"/>
      <c r="T31" s="8"/>
    </row>
    <row r="32" spans="1:20" ht="13" x14ac:dyDescent="0.25">
      <c r="A32" s="2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5"/>
      <c r="P32" s="2"/>
      <c r="Q32" s="2"/>
      <c r="R32" s="3"/>
      <c r="S32" s="2"/>
      <c r="T32" s="8"/>
    </row>
    <row r="33" spans="1:20" ht="13" x14ac:dyDescent="0.25">
      <c r="A33" s="2"/>
      <c r="B33" s="2"/>
      <c r="C33" s="2"/>
      <c r="D33" s="2"/>
      <c r="E33" s="2"/>
      <c r="F33" s="2"/>
      <c r="G33" s="2"/>
      <c r="H33" s="3"/>
      <c r="I33" s="2"/>
      <c r="J33" s="2"/>
      <c r="K33" s="2"/>
      <c r="L33" s="2"/>
      <c r="M33" s="2"/>
      <c r="N33" s="2"/>
      <c r="O33" s="5"/>
      <c r="P33" s="2"/>
      <c r="Q33" s="2"/>
      <c r="R33" s="3"/>
      <c r="S33" s="2"/>
      <c r="T33" s="8"/>
    </row>
    <row r="34" spans="1:20" ht="13" x14ac:dyDescent="0.25">
      <c r="A34" s="2"/>
      <c r="B34" s="2"/>
      <c r="C34" s="2"/>
      <c r="D34" s="2"/>
      <c r="E34" s="2"/>
      <c r="F34" s="2"/>
      <c r="G34" s="2"/>
      <c r="H34" s="3"/>
      <c r="I34" s="2"/>
      <c r="J34" s="2"/>
      <c r="K34" s="2"/>
      <c r="L34" s="2"/>
      <c r="M34" s="2"/>
      <c r="N34" s="2"/>
      <c r="O34" s="5"/>
      <c r="P34" s="2"/>
      <c r="Q34" s="2"/>
      <c r="R34" s="3"/>
      <c r="S34" s="2"/>
      <c r="T34" s="8"/>
    </row>
    <row r="35" spans="1:20" ht="13" x14ac:dyDescent="0.25">
      <c r="A35" s="2"/>
      <c r="B35" s="2"/>
      <c r="C35" s="2"/>
      <c r="D35" s="2"/>
      <c r="E35" s="2"/>
      <c r="F35" s="2"/>
      <c r="G35" s="2"/>
      <c r="H35" s="3"/>
      <c r="I35" s="2"/>
      <c r="J35" s="2"/>
      <c r="K35" s="2"/>
      <c r="L35" s="2"/>
      <c r="M35" s="2"/>
      <c r="N35" s="2"/>
      <c r="O35" s="5"/>
      <c r="P35" s="2"/>
      <c r="Q35" s="2"/>
      <c r="R35" s="3"/>
      <c r="S35" s="2"/>
      <c r="T35" s="8"/>
    </row>
    <row r="36" spans="1:20" ht="13" x14ac:dyDescent="0.25">
      <c r="A36" s="2"/>
      <c r="B36" s="2"/>
      <c r="C36" s="2"/>
      <c r="D36" s="2"/>
      <c r="E36" s="2"/>
      <c r="F36" s="2"/>
      <c r="G36" s="2"/>
      <c r="H36" s="3"/>
      <c r="I36" s="2"/>
      <c r="J36" s="2"/>
      <c r="K36" s="2"/>
      <c r="L36" s="2"/>
      <c r="M36" s="2"/>
      <c r="N36" s="2"/>
      <c r="O36" s="5"/>
      <c r="P36" s="2"/>
      <c r="Q36" s="2"/>
      <c r="R36" s="3"/>
      <c r="S36" s="2"/>
      <c r="T36" s="8"/>
    </row>
    <row r="37" spans="1:20" ht="13" x14ac:dyDescent="0.25">
      <c r="A37" s="2"/>
      <c r="B37" s="2"/>
      <c r="C37" s="2"/>
      <c r="D37" s="2"/>
      <c r="E37" s="2"/>
      <c r="F37" s="2"/>
      <c r="G37" s="2"/>
      <c r="H37" s="3"/>
      <c r="I37" s="2"/>
      <c r="J37" s="2"/>
      <c r="K37" s="2"/>
      <c r="L37" s="2"/>
      <c r="M37" s="2"/>
      <c r="N37" s="2"/>
      <c r="O37" s="5"/>
      <c r="P37" s="2"/>
      <c r="Q37" s="2"/>
      <c r="R37" s="3"/>
      <c r="S37" s="2"/>
      <c r="T37" s="8"/>
    </row>
    <row r="38" spans="1:20" ht="13" x14ac:dyDescent="0.25">
      <c r="A38" s="2"/>
      <c r="B38" s="2"/>
      <c r="C38" s="2"/>
      <c r="D38" s="2"/>
      <c r="E38" s="2"/>
      <c r="F38" s="2"/>
      <c r="G38" s="2"/>
      <c r="H38" s="3"/>
      <c r="I38" s="2"/>
      <c r="J38" s="2"/>
      <c r="K38" s="2"/>
      <c r="L38" s="2"/>
      <c r="M38" s="2"/>
      <c r="N38" s="2"/>
      <c r="O38" s="5"/>
      <c r="P38" s="2"/>
      <c r="Q38" s="2"/>
      <c r="R38" s="3"/>
      <c r="S38" s="2"/>
      <c r="T38" s="8"/>
    </row>
    <row r="39" spans="1:20" ht="13" x14ac:dyDescent="0.25">
      <c r="A39" s="2"/>
      <c r="B39" s="2"/>
      <c r="C39" s="2"/>
      <c r="D39" s="2"/>
      <c r="E39" s="2"/>
      <c r="F39" s="2"/>
      <c r="G39" s="2"/>
      <c r="H39" s="3"/>
      <c r="I39" s="2"/>
      <c r="J39" s="2"/>
      <c r="K39" s="2"/>
      <c r="L39" s="2"/>
      <c r="M39" s="2"/>
      <c r="N39" s="2"/>
      <c r="O39" s="5"/>
      <c r="P39" s="2"/>
      <c r="Q39" s="2"/>
      <c r="R39" s="3"/>
      <c r="S39" s="2"/>
      <c r="T39" s="8"/>
    </row>
    <row r="40" spans="1:20" ht="13" x14ac:dyDescent="0.25">
      <c r="A40" s="2"/>
      <c r="B40" s="2"/>
      <c r="C40" s="2"/>
      <c r="D40" s="2"/>
      <c r="E40" s="2"/>
      <c r="F40" s="2"/>
      <c r="G40" s="2"/>
      <c r="H40" s="3"/>
      <c r="I40" s="2"/>
      <c r="J40" s="2"/>
      <c r="K40" s="2"/>
      <c r="L40" s="2"/>
      <c r="M40" s="2"/>
      <c r="N40" s="2"/>
      <c r="O40" s="5"/>
      <c r="P40" s="2"/>
      <c r="Q40" s="2"/>
      <c r="R40" s="3"/>
      <c r="S40" s="2"/>
      <c r="T40" s="8"/>
    </row>
    <row r="41" spans="1:20" ht="13" x14ac:dyDescent="0.25">
      <c r="A41" s="2"/>
      <c r="B41" s="2"/>
      <c r="C41" s="2"/>
      <c r="D41" s="2"/>
      <c r="E41" s="2"/>
      <c r="F41" s="2"/>
      <c r="G41" s="2"/>
      <c r="H41" s="3"/>
      <c r="I41" s="2"/>
      <c r="J41" s="2"/>
      <c r="K41" s="2"/>
      <c r="L41" s="2"/>
      <c r="M41" s="2"/>
      <c r="N41" s="2"/>
      <c r="O41" s="5"/>
      <c r="P41" s="2"/>
      <c r="Q41" s="2"/>
      <c r="R41" s="3"/>
      <c r="S41" s="2"/>
      <c r="T41" s="8"/>
    </row>
    <row r="42" spans="1:20" ht="13" x14ac:dyDescent="0.25">
      <c r="A42" s="2"/>
      <c r="B42" s="2"/>
      <c r="C42" s="2"/>
      <c r="D42" s="2"/>
      <c r="E42" s="2"/>
      <c r="F42" s="2"/>
      <c r="G42" s="2"/>
      <c r="H42" s="3"/>
      <c r="I42" s="2"/>
      <c r="J42" s="2"/>
      <c r="K42" s="2"/>
      <c r="L42" s="2"/>
      <c r="M42" s="2"/>
      <c r="N42" s="2"/>
      <c r="O42" s="5"/>
      <c r="P42" s="2"/>
      <c r="Q42" s="2"/>
      <c r="R42" s="3"/>
      <c r="S42" s="2"/>
      <c r="T42" s="8"/>
    </row>
    <row r="43" spans="1:20" ht="13" x14ac:dyDescent="0.25">
      <c r="A43" s="2"/>
      <c r="B43" s="2"/>
      <c r="C43" s="2"/>
      <c r="D43" s="2"/>
      <c r="E43" s="2"/>
      <c r="F43" s="2"/>
      <c r="G43" s="2"/>
      <c r="H43" s="3"/>
      <c r="I43" s="2"/>
      <c r="J43" s="2"/>
      <c r="K43" s="2"/>
      <c r="L43" s="2"/>
      <c r="M43" s="2"/>
      <c r="N43" s="2"/>
      <c r="O43" s="5"/>
      <c r="P43" s="2"/>
      <c r="Q43" s="2"/>
      <c r="R43" s="3"/>
      <c r="S43" s="2"/>
      <c r="T43" s="8"/>
    </row>
    <row r="44" spans="1:20" ht="13" x14ac:dyDescent="0.25">
      <c r="A44" s="2"/>
      <c r="B44" s="2"/>
      <c r="C44" s="2"/>
      <c r="D44" s="2"/>
      <c r="E44" s="2"/>
      <c r="F44" s="2"/>
      <c r="G44" s="2"/>
      <c r="H44" s="3"/>
      <c r="I44" s="2"/>
      <c r="J44" s="2"/>
      <c r="K44" s="2"/>
      <c r="L44" s="2"/>
      <c r="M44" s="2"/>
      <c r="N44" s="2"/>
      <c r="O44" s="5"/>
      <c r="P44" s="2"/>
      <c r="Q44" s="2"/>
      <c r="R44" s="3"/>
      <c r="S44" s="2"/>
      <c r="T44" s="8"/>
    </row>
    <row r="45" spans="1:20" ht="13" x14ac:dyDescent="0.25">
      <c r="A45" s="2"/>
      <c r="B45" s="2"/>
      <c r="C45" s="2"/>
      <c r="D45" s="2"/>
      <c r="E45" s="2"/>
      <c r="F45" s="2"/>
      <c r="G45" s="2"/>
      <c r="H45" s="3"/>
      <c r="I45" s="2"/>
      <c r="J45" s="2"/>
      <c r="K45" s="2"/>
      <c r="L45" s="2"/>
      <c r="M45" s="2"/>
      <c r="N45" s="2"/>
      <c r="O45" s="5"/>
      <c r="P45" s="2"/>
      <c r="Q45" s="2"/>
      <c r="R45" s="3"/>
      <c r="S45" s="2"/>
      <c r="T45" s="8"/>
    </row>
    <row r="46" spans="1:20" ht="13" x14ac:dyDescent="0.25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  <c r="L46" s="2"/>
      <c r="M46" s="2"/>
      <c r="N46" s="2"/>
      <c r="O46" s="5"/>
      <c r="P46" s="2"/>
      <c r="Q46" s="2"/>
      <c r="R46" s="3"/>
      <c r="S46" s="2"/>
      <c r="T46" s="8"/>
    </row>
    <row r="47" spans="1:20" ht="13" x14ac:dyDescent="0.25">
      <c r="A47" s="2"/>
      <c r="B47" s="2"/>
      <c r="C47" s="2"/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  <c r="O47" s="5"/>
      <c r="P47" s="2"/>
      <c r="Q47" s="2"/>
      <c r="R47" s="3"/>
      <c r="S47" s="2"/>
      <c r="T47" s="8"/>
    </row>
    <row r="48" spans="1:20" ht="13" x14ac:dyDescent="0.25">
      <c r="A48" s="2"/>
      <c r="B48" s="2"/>
      <c r="C48" s="2"/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  <c r="O48" s="5"/>
      <c r="P48" s="2"/>
      <c r="Q48" s="2"/>
      <c r="R48" s="3"/>
      <c r="S48" s="2"/>
      <c r="T48" s="8"/>
    </row>
    <row r="49" spans="1:20" ht="13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5"/>
      <c r="P49" s="2"/>
      <c r="Q49" s="2"/>
      <c r="R49" s="3"/>
      <c r="S49" s="2"/>
      <c r="T49" s="8"/>
    </row>
    <row r="50" spans="1:20" ht="13" x14ac:dyDescent="0.25">
      <c r="A50" s="2"/>
      <c r="B50" s="2"/>
      <c r="C50" s="2"/>
      <c r="D50" s="2"/>
      <c r="E50" s="2"/>
      <c r="F50" s="2"/>
      <c r="G50" s="2"/>
      <c r="H50" s="3"/>
      <c r="I50" s="2"/>
      <c r="J50" s="2"/>
      <c r="K50" s="2"/>
      <c r="L50" s="2"/>
      <c r="M50" s="2"/>
      <c r="N50" s="2"/>
      <c r="O50" s="5"/>
      <c r="P50" s="2"/>
      <c r="Q50" s="2"/>
      <c r="R50" s="3"/>
      <c r="S50" s="2"/>
      <c r="T50" s="8"/>
    </row>
    <row r="51" spans="1:20" ht="13" x14ac:dyDescent="0.25">
      <c r="A51" s="2"/>
      <c r="B51" s="2"/>
      <c r="C51" s="2"/>
      <c r="D51" s="2"/>
      <c r="E51" s="2"/>
      <c r="F51" s="2"/>
      <c r="G51" s="2"/>
      <c r="H51" s="3"/>
      <c r="I51" s="2"/>
      <c r="J51" s="2"/>
      <c r="K51" s="2"/>
      <c r="L51" s="2"/>
      <c r="M51" s="2"/>
      <c r="N51" s="2"/>
      <c r="O51" s="5"/>
      <c r="P51" s="2"/>
      <c r="Q51" s="2"/>
      <c r="R51" s="3"/>
      <c r="S51" s="2"/>
      <c r="T51" s="8"/>
    </row>
    <row r="52" spans="1:20" ht="13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5"/>
      <c r="P52" s="2"/>
      <c r="Q52" s="2"/>
      <c r="R52" s="3"/>
      <c r="S52" s="2"/>
      <c r="T52" s="8"/>
    </row>
    <row r="53" spans="1:20" ht="13" x14ac:dyDescent="0.25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L53" s="2"/>
      <c r="M53" s="2"/>
      <c r="N53" s="2"/>
      <c r="O53" s="5"/>
      <c r="P53" s="2"/>
      <c r="Q53" s="2"/>
      <c r="R53" s="3"/>
      <c r="S53" s="2"/>
      <c r="T53" s="8"/>
    </row>
    <row r="54" spans="1:20" ht="13" x14ac:dyDescent="0.25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L54" s="2"/>
      <c r="M54" s="2"/>
      <c r="N54" s="2"/>
      <c r="O54" s="5"/>
      <c r="P54" s="2"/>
      <c r="Q54" s="2"/>
      <c r="R54" s="3"/>
      <c r="S54" s="2"/>
      <c r="T54" s="8"/>
    </row>
    <row r="55" spans="1:20" ht="1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0" ht="1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20" ht="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20" ht="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20" ht="1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20" ht="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20" ht="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20" ht="1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20" ht="1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20" ht="1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3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3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3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3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3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3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3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3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3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3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3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3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3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3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3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3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3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3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3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3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3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3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3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3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3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3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3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3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3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3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3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3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3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3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3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3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3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3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3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3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3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3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3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3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3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3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3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3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3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3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3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3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3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3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3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3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3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3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3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13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3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3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3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3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3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3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3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3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3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ht="13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ht="13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ht="13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ht="13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3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ht="13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ht="13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ht="13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3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ht="13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ht="13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ht="13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ht="13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3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ht="13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ht="13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ht="13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ht="13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ht="13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3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ht="13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ht="13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ht="13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3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ht="13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ht="13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3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3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3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13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ht="13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3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3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3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ht="13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ht="13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ht="13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ht="13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3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ht="13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ht="13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ht="13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ht="13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3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ht="13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ht="13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ht="13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ht="13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ht="13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3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ht="13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ht="13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ht="13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ht="13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3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ht="13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ht="13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ht="13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ht="13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ht="13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3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ht="13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ht="13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ht="13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13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3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ht="13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ht="13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ht="13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ht="13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3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ht="13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ht="13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ht="13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ht="13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ht="13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3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3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3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3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3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3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3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3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3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3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3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3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3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3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3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3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3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3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3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3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3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3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3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3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3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3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3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3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3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3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3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3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3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3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3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3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3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3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3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3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3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3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3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3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3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3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3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3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ht="13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ht="13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ht="13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ht="13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ht="13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ht="13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ht="13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ht="13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ht="13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ht="13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ht="13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ht="13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ht="13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ht="13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ht="13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ht="13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ht="13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ht="13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ht="13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3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3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3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3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3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3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ht="13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ht="13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ht="13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ht="13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ht="13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ht="13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ht="13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ht="13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ht="13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ht="13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ht="13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ht="13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ht="13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ht="13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ht="13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ht="13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ht="13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ht="13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ht="13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ht="13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ht="13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ht="13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ht="13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ht="13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ht="13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ht="13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ht="13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ht="13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ht="13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ht="13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ht="13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ht="13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ht="13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ht="13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ht="13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ht="13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ht="13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ht="13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ht="13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ht="13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ht="13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3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3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3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3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3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3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ht="13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ht="13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ht="13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ht="13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ht="13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ht="13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ht="13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ht="13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ht="13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ht="13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ht="13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13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13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13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ht="13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ht="13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ht="13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ht="13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ht="13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ht="13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ht="13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ht="13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ht="13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ht="13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ht="13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ht="13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ht="13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ht="13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3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ht="13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ht="13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ht="13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ht="13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ht="13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ht="13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ht="13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ht="13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ht="13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ht="13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ht="13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ht="13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ht="13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ht="13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ht="13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ht="13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ht="13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ht="13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ht="13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ht="13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ht="13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ht="13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ht="13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ht="13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ht="13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3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3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3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3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3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3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ht="13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ht="13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ht="13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ht="13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ht="13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ht="13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ht="13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ht="13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ht="13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ht="13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ht="13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ht="13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ht="13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ht="13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ht="13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ht="13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ht="13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ht="13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ht="13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ht="13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ht="13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ht="13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ht="13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ht="13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ht="13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ht="13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ht="13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ht="13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ht="13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ht="13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ht="13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ht="13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ht="13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ht="13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ht="13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ht="13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ht="13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ht="13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ht="13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ht="13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ht="13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ht="13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ht="13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ht="13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ht="13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ht="13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ht="13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ht="13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ht="13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ht="13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ht="13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ht="13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ht="13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ht="13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ht="13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ht="13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ht="13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3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3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3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 ht="13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 ht="13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 ht="13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 ht="13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 ht="13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 ht="13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 ht="13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 ht="13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 ht="13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 ht="13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ht="13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ht="13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ht="13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ht="13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ht="13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 ht="13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 ht="13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 ht="13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 ht="13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 ht="13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 ht="13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 ht="13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 ht="13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 ht="13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 ht="13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 ht="13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 ht="13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 ht="13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 ht="13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 ht="13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 ht="13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 ht="13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 ht="13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 ht="13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 ht="13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 ht="13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 ht="13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 ht="13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 ht="13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 ht="13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 ht="13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 ht="13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 ht="13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 ht="13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 ht="13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 ht="13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 ht="13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 ht="13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 ht="13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 ht="13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 ht="13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 ht="13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 ht="13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 ht="13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 ht="13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 ht="13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 ht="13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 ht="13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 ht="13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 ht="13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 ht="13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 ht="13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 ht="13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 ht="13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 ht="13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 ht="13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 ht="13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 ht="13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 ht="13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 ht="13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 ht="13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 ht="13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 ht="13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 ht="13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 ht="13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 ht="13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 ht="13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 ht="13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 ht="13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 ht="13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 ht="13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 ht="13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 ht="13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 ht="13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 ht="13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ht="13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ht="13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 ht="13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 ht="13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 ht="13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 ht="13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 ht="13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 ht="13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 ht="13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 ht="13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 ht="13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 ht="13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 ht="13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 ht="13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 ht="13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 ht="13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 ht="13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 ht="13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 ht="13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 ht="13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 ht="13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 ht="13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 ht="13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 ht="13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 ht="13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 ht="13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 ht="13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 ht="13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 ht="13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 ht="13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 ht="13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 ht="13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 ht="13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 ht="13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 ht="13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 ht="13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 ht="13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 ht="13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 ht="13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 ht="13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 ht="13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 ht="13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3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3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3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3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3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 ht="13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 ht="13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 ht="13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 ht="13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 ht="13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 ht="13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 ht="13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 ht="13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 ht="13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 ht="13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 ht="13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 ht="13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 ht="13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 ht="13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 ht="13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 ht="13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 ht="13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 ht="13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 ht="13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 ht="13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 ht="13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 ht="13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 ht="13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 ht="13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 ht="13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 ht="13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 ht="13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 ht="13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 ht="13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 ht="13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 ht="13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 ht="13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 ht="13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 ht="13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 ht="13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 ht="13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 ht="13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 ht="13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 ht="13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 ht="13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 ht="13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 ht="13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 ht="13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 ht="13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 ht="13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 ht="13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 ht="13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 ht="13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 ht="13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 ht="13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 ht="13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 ht="13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 ht="13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 ht="13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 ht="13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 ht="13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 ht="13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 ht="13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 ht="13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 ht="13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 ht="13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 ht="13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 ht="13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 ht="13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 ht="13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 ht="13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 ht="13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3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3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 ht="13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 ht="13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 ht="13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 ht="13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 ht="13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 ht="13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 ht="13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 ht="13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 ht="13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 ht="13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 ht="13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 ht="13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 ht="13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 ht="13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 ht="13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 ht="13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 ht="13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 ht="13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 ht="13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 ht="13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 ht="13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 ht="13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 ht="13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 ht="13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 ht="13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 ht="13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 ht="13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 ht="13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 ht="13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 ht="13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 ht="13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 ht="13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 ht="13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 ht="13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 ht="13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 ht="13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 ht="13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 ht="13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 ht="13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 ht="13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 ht="13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 ht="13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 ht="13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 ht="13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 ht="13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 ht="13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 ht="13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 ht="13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 ht="13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 ht="13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 ht="13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 ht="13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 ht="13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 ht="13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 ht="13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 ht="13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 ht="13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 ht="13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 ht="13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 ht="13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 ht="13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 ht="13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 ht="13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 ht="13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 ht="13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 ht="13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 ht="13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 ht="13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 ht="13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 ht="13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 ht="13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 ht="13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 ht="13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 ht="13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 ht="13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 ht="13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 ht="13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 ht="13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 ht="13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 ht="13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 ht="13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 ht="13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 ht="13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 ht="13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 ht="13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 ht="13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 ht="13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 ht="13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 ht="13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 ht="13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 ht="13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 ht="13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 ht="13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 ht="13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 ht="13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 ht="13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 ht="13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 ht="13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 ht="13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 ht="13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 ht="13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 ht="13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 ht="13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 ht="13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 ht="13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 ht="13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 ht="13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 ht="13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 ht="13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 ht="13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 ht="13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 ht="13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 ht="13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 ht="13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 ht="13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 ht="13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 ht="13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 ht="13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 ht="13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 ht="13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 ht="13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 ht="13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 ht="13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 ht="13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 ht="13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 ht="13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 ht="13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 ht="13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 ht="13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 ht="13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 ht="13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 ht="13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 ht="13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 ht="13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 ht="13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 ht="13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 ht="13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 ht="13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 ht="13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 ht="13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 ht="13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 ht="13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 ht="13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 ht="13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 ht="13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 ht="13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 ht="13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 ht="13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 ht="13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 ht="13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 ht="13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 ht="13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 ht="13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 ht="13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 ht="13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 ht="13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 ht="13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 ht="13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 ht="13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 ht="13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 ht="13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 ht="13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 ht="13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 ht="13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 ht="13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 ht="13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 ht="13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 ht="13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 ht="13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 ht="13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 ht="13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 ht="13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 ht="13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 ht="13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 ht="13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 ht="13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 ht="13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 ht="13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 ht="13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 ht="13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 ht="13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 ht="13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 ht="13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 ht="13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 ht="13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 ht="13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 ht="13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 ht="13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 ht="13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 ht="13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 ht="13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 ht="13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 ht="13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 ht="13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 ht="13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 ht="13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 ht="13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 ht="13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 ht="13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 ht="13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 ht="13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 ht="13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 ht="13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 ht="13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 ht="13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 ht="13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 ht="13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 ht="13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 ht="13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 ht="13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 ht="13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 ht="13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 ht="13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 ht="13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 ht="13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 ht="13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 ht="13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 ht="13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 ht="13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 ht="13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 ht="13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 ht="13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 ht="13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 ht="13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 ht="13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 ht="13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 ht="13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 ht="13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 ht="13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 ht="13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 ht="13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 ht="13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 ht="13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 ht="13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 ht="13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 ht="13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 ht="13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 ht="13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 ht="13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 ht="13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 ht="13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 ht="13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 ht="13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 ht="13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 ht="13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 ht="13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 ht="13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 ht="13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 ht="13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 ht="13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 ht="13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 ht="13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 ht="13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 ht="13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 ht="13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 ht="13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 ht="13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  <row r="923" spans="1:19" ht="13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</row>
    <row r="924" spans="1:19" ht="13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</row>
    <row r="925" spans="1:19" ht="13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</row>
    <row r="926" spans="1:19" ht="13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</row>
    <row r="927" spans="1:19" ht="13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</row>
    <row r="928" spans="1:19" ht="13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</row>
    <row r="929" spans="1:19" ht="13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</row>
    <row r="930" spans="1:19" ht="13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</row>
    <row r="931" spans="1:19" ht="13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</row>
    <row r="932" spans="1:19" ht="13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</row>
    <row r="933" spans="1:19" ht="13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</row>
    <row r="934" spans="1:19" ht="13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</row>
    <row r="935" spans="1:19" ht="13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</row>
    <row r="936" spans="1:19" ht="13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</row>
    <row r="937" spans="1:19" ht="13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</row>
    <row r="938" spans="1:19" ht="13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</row>
    <row r="939" spans="1:19" ht="13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</row>
    <row r="940" spans="1:19" ht="13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</row>
    <row r="941" spans="1:19" ht="13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</row>
    <row r="942" spans="1:19" ht="13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</row>
    <row r="943" spans="1:19" ht="13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</row>
    <row r="944" spans="1:19" ht="13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</row>
    <row r="945" spans="1:19" ht="13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</row>
    <row r="946" spans="1:19" ht="13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</row>
    <row r="947" spans="1:19" ht="13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</row>
    <row r="948" spans="1:19" ht="13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</row>
    <row r="949" spans="1:19" ht="13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</row>
    <row r="950" spans="1:19" ht="13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</row>
    <row r="951" spans="1:19" ht="13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</row>
    <row r="952" spans="1:19" ht="13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</row>
    <row r="953" spans="1:19" ht="13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</row>
    <row r="954" spans="1:19" ht="13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</row>
    <row r="955" spans="1:19" ht="13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</row>
    <row r="956" spans="1:19" ht="13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</row>
    <row r="957" spans="1:19" ht="13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</row>
    <row r="958" spans="1:19" ht="13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</row>
    <row r="959" spans="1:19" ht="13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</row>
    <row r="960" spans="1:19" ht="13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</row>
    <row r="961" spans="1:19" ht="13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</row>
    <row r="962" spans="1:19" ht="13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</row>
    <row r="963" spans="1:19" ht="13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</row>
    <row r="964" spans="1:19" ht="13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</row>
    <row r="965" spans="1:19" ht="13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</row>
    <row r="966" spans="1:19" ht="13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</row>
    <row r="967" spans="1:19" ht="13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</row>
    <row r="968" spans="1:19" ht="13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</row>
    <row r="969" spans="1:19" ht="13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</row>
    <row r="970" spans="1:19" ht="13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</row>
    <row r="971" spans="1:19" ht="13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</row>
    <row r="972" spans="1:19" ht="13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</row>
    <row r="973" spans="1:19" ht="13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</row>
    <row r="974" spans="1:19" ht="13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</row>
    <row r="975" spans="1:19" ht="13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</row>
    <row r="976" spans="1:19" ht="13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</row>
    <row r="977" spans="1:19" ht="13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</row>
    <row r="978" spans="1:19" ht="13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</row>
    <row r="979" spans="1:19" ht="13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</row>
    <row r="980" spans="1:19" ht="13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</row>
    <row r="981" spans="1:19" ht="13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</row>
    <row r="982" spans="1:19" ht="13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</row>
    <row r="983" spans="1:19" ht="13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</row>
    <row r="984" spans="1:19" ht="13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</row>
    <row r="985" spans="1:19" ht="13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</row>
    <row r="986" spans="1:19" ht="13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</row>
    <row r="987" spans="1:19" ht="13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</row>
    <row r="988" spans="1:19" ht="13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</row>
    <row r="989" spans="1:19" ht="13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</row>
    <row r="990" spans="1:19" ht="13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</row>
    <row r="991" spans="1:19" ht="13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</row>
    <row r="992" spans="1:19" ht="13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</row>
    <row r="993" spans="1:19" ht="13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</row>
    <row r="994" spans="1:19" ht="13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</row>
    <row r="995" spans="1:19" ht="13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</row>
    <row r="996" spans="1:19" ht="13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</row>
    <row r="997" spans="1:19" ht="13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</row>
    <row r="998" spans="1:19" ht="13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</row>
    <row r="999" spans="1:19" ht="13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</row>
    <row r="1000" spans="1:19" ht="13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</row>
    <row r="1001" spans="1:19" ht="13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</row>
    <row r="1002" spans="1:19" ht="13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</row>
  </sheetData>
  <sheetProtection algorithmName="SHA-512" hashValue="gbOggeV3X20or6xAU78OOO8ciWuiUSE8Fb0IJooHw9va7TJffwqwc0fNOd98HCHJDUyxzVHlqE9Ka+poDG/oVQ==" saltValue="zvEXnTQaZhNp72PCRS7gJA==" spinCount="100000" sheet="1" objects="1" scenarios="1" formatCells="0" formatColumns="0" formatRows="0" insertColumns="0" insertRows="0"/>
  <protectedRanges>
    <protectedRange sqref="A6:XFD1048576" name="Intervalo1"/>
  </protectedRanges>
  <autoFilter ref="A5:T5"/>
  <mergeCells count="2">
    <mergeCell ref="D2:I2"/>
    <mergeCell ref="S4:T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Fórmulas!$A$2:$A$4</xm:f>
          </x14:formula1>
          <x14:formula2>
            <xm:f>0</xm:f>
          </x14:formula2>
          <xm:sqref>D6:D54</xm:sqref>
        </x14:dataValidation>
        <x14:dataValidation type="list" allowBlank="1" showInputMessage="1" showErrorMessage="1">
          <x14:formula1>
            <xm:f>Fórmulas!$B$2:$B$11</xm:f>
          </x14:formula1>
          <x14:formula2>
            <xm:f>0</xm:f>
          </x14:formula2>
          <xm:sqref>E6:E54</xm:sqref>
        </x14:dataValidation>
        <x14:dataValidation type="list" allowBlank="1" showInputMessage="1" showErrorMessage="1">
          <x14:formula1>
            <xm:f>Fórmulas!$C$2:$C$4</xm:f>
          </x14:formula1>
          <x14:formula2>
            <xm:f>0</xm:f>
          </x14:formula2>
          <xm:sqref>F6:F54</xm:sqref>
        </x14:dataValidation>
        <x14:dataValidation type="list" allowBlank="1" showInputMessage="1" showErrorMessage="1">
          <x14:formula1>
            <xm:f>Fórmulas!$D$2:$D$12</xm:f>
          </x14:formula1>
          <x14:formula2>
            <xm:f>0</xm:f>
          </x14:formula2>
          <xm:sqref>G6:G54</xm:sqref>
        </x14:dataValidation>
        <x14:dataValidation type="list" allowBlank="1" showInputMessage="1" showErrorMessage="1">
          <x14:formula1>
            <xm:f>Fórmulas!$E$2:$E$7</xm:f>
          </x14:formula1>
          <x14:formula2>
            <xm:f>0</xm:f>
          </x14:formula2>
          <xm:sqref>I6:I54</xm:sqref>
        </x14:dataValidation>
        <x14:dataValidation type="list" allowBlank="1" showInputMessage="1" showErrorMessage="1">
          <x14:formula1>
            <xm:f>Fórmulas!$F$2:$F$15</xm:f>
          </x14:formula1>
          <x14:formula2>
            <xm:f>0</xm:f>
          </x14:formula2>
          <xm:sqref>J6:J54</xm:sqref>
        </x14:dataValidation>
        <x14:dataValidation type="list" allowBlank="1" showInputMessage="1" showErrorMessage="1">
          <x14:formula1>
            <xm:f>Fórmulas!$G$2:$G$4</xm:f>
          </x14:formula1>
          <x14:formula2>
            <xm:f>0</xm:f>
          </x14:formula2>
          <xm:sqref>K6:K54</xm:sqref>
        </x14:dataValidation>
        <x14:dataValidation type="list" allowBlank="1" showInputMessage="1" showErrorMessage="1">
          <x14:formula1>
            <xm:f>Fórmulas!$H$2:$H$4</xm:f>
          </x14:formula1>
          <x14:formula2>
            <xm:f>0</xm:f>
          </x14:formula2>
          <xm:sqref>L6:L54</xm:sqref>
        </x14:dataValidation>
        <x14:dataValidation type="list" allowBlank="1" showInputMessage="1" showErrorMessage="1">
          <x14:formula1>
            <xm:f>Fórmulas!$I$2:$I$8</xm:f>
          </x14:formula1>
          <x14:formula2>
            <xm:f>0</xm:f>
          </x14:formula2>
          <xm:sqref>M6:M54</xm:sqref>
        </x14:dataValidation>
        <x14:dataValidation type="list" allowBlank="1" showInputMessage="1" showErrorMessage="1">
          <x14:formula1>
            <xm:f>Fórmulas!$J$2:$J$5</xm:f>
          </x14:formula1>
          <x14:formula2>
            <xm:f>0</xm:f>
          </x14:formula2>
          <xm:sqref>N6:N54</xm:sqref>
        </x14:dataValidation>
        <x14:dataValidation type="list" allowBlank="1" showInputMessage="1" showErrorMessage="1">
          <x14:formula1>
            <xm:f>Fórmulas!$K$2:$K$7</xm:f>
          </x14:formula1>
          <x14:formula2>
            <xm:f>0</xm:f>
          </x14:formula2>
          <xm:sqref>P6:P54</xm:sqref>
        </x14:dataValidation>
        <x14:dataValidation type="list" allowBlank="1" showInputMessage="1" showErrorMessage="1">
          <x14:formula1>
            <xm:f>Fórmulas!$L$2:$L$8</xm:f>
          </x14:formula1>
          <x14:formula2>
            <xm:f>0</xm:f>
          </x14:formula2>
          <xm:sqref>Q6:Q54</xm:sqref>
        </x14:dataValidation>
        <x14:dataValidation type="list" allowBlank="1" showInputMessage="1" showErrorMessage="1">
          <x14:formula1>
            <xm:f>Fórmulas!$M$2:$M$9</xm:f>
          </x14:formula1>
          <x14:formula2>
            <xm:f>0</xm:f>
          </x14:formula2>
          <xm:sqref>S6:S54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zoomScaleNormal="100" workbookViewId="0">
      <selection activeCell="B4" sqref="B4"/>
    </sheetView>
  </sheetViews>
  <sheetFormatPr defaultColWidth="8.7265625" defaultRowHeight="12.5" x14ac:dyDescent="0.25"/>
  <cols>
    <col min="1" max="1" width="43.81640625" customWidth="1"/>
    <col min="2" max="7" width="9.1796875" customWidth="1"/>
    <col min="17" max="17" width="46.7265625" customWidth="1"/>
    <col min="18" max="23" width="9.1796875" customWidth="1"/>
  </cols>
  <sheetData>
    <row r="1" spans="1:30" ht="23.5" x14ac:dyDescent="0.25">
      <c r="A1" s="14" t="s">
        <v>15</v>
      </c>
      <c r="B1" s="15">
        <v>44927</v>
      </c>
      <c r="C1" s="15">
        <v>44958</v>
      </c>
      <c r="D1" s="15">
        <v>44986</v>
      </c>
      <c r="E1" s="15">
        <v>45017</v>
      </c>
      <c r="F1" s="15">
        <v>45047</v>
      </c>
      <c r="G1" s="15">
        <v>45078</v>
      </c>
      <c r="H1" s="15">
        <v>45108</v>
      </c>
      <c r="I1" s="15">
        <v>45139</v>
      </c>
      <c r="J1" s="15">
        <v>45170</v>
      </c>
      <c r="K1" s="15">
        <v>45200</v>
      </c>
      <c r="L1" s="15">
        <v>45231</v>
      </c>
      <c r="M1" s="15">
        <v>45261</v>
      </c>
      <c r="N1" s="14" t="s">
        <v>16</v>
      </c>
      <c r="O1" s="14" t="s">
        <v>17</v>
      </c>
      <c r="Q1" s="16" t="s">
        <v>18</v>
      </c>
      <c r="R1" s="15">
        <v>44927</v>
      </c>
      <c r="S1" s="15">
        <v>44958</v>
      </c>
      <c r="T1" s="15">
        <v>44986</v>
      </c>
      <c r="U1" s="15">
        <v>45017</v>
      </c>
      <c r="V1" s="15">
        <v>45047</v>
      </c>
      <c r="W1" s="15">
        <v>45078</v>
      </c>
      <c r="X1" s="15">
        <v>45108</v>
      </c>
      <c r="Y1" s="15">
        <v>45139</v>
      </c>
      <c r="Z1" s="15">
        <v>45170</v>
      </c>
      <c r="AA1" s="15">
        <v>45200</v>
      </c>
      <c r="AB1" s="15">
        <v>45231</v>
      </c>
      <c r="AC1" s="15">
        <v>45261</v>
      </c>
      <c r="AD1" s="14" t="s">
        <v>16</v>
      </c>
    </row>
    <row r="2" spans="1:30" ht="14.5" x14ac:dyDescent="0.25">
      <c r="A2" s="17" t="s">
        <v>19</v>
      </c>
      <c r="B2" s="8" t="e">
        <f>COUNTIF(#REF!,"M")</f>
        <v>#REF!</v>
      </c>
      <c r="C2" s="8" t="e">
        <f>COUNTIF(#REF!,"M")</f>
        <v>#REF!</v>
      </c>
      <c r="D2" s="8" t="e">
        <f>COUNTIF(#REF!,"M")</f>
        <v>#REF!</v>
      </c>
      <c r="E2" s="8" t="e">
        <f>COUNTIF(#REF!,"M")</f>
        <v>#REF!</v>
      </c>
      <c r="F2" s="8" t="e">
        <f>COUNTIF(#REF!,"M")</f>
        <v>#REF!</v>
      </c>
      <c r="G2" s="8" t="e">
        <f>COUNTIF(#REF!,"M")</f>
        <v>#REF!</v>
      </c>
      <c r="H2" s="8" t="e">
        <f>COUNTIF(#REF!,"M")</f>
        <v>#REF!</v>
      </c>
      <c r="I2" s="8" t="e">
        <f>COUNTIF(#REF!,"M")</f>
        <v>#REF!</v>
      </c>
      <c r="J2" s="8" t="e">
        <f>COUNTIF(#REF!,"M")</f>
        <v>#REF!</v>
      </c>
      <c r="K2" s="8" t="e">
        <f>COUNTIF(#REF!,"M")</f>
        <v>#REF!</v>
      </c>
      <c r="L2" s="8" t="e">
        <f>COUNTIF(#REF!,"M")</f>
        <v>#REF!</v>
      </c>
      <c r="M2" s="8" t="e">
        <f>COUNTIF(#REF!,"M")</f>
        <v>#REF!</v>
      </c>
      <c r="N2" s="8" t="e">
        <f>SUM(B2:M2)</f>
        <v>#REF!</v>
      </c>
      <c r="O2" s="18" t="e">
        <f>N2/$N$4</f>
        <v>#REF!</v>
      </c>
      <c r="Q2" s="19" t="s">
        <v>20</v>
      </c>
      <c r="R2" s="20" t="e">
        <f t="shared" ref="R2:AC2" si="0">B4</f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1" t="e">
        <f>SUM(R2:AC2)</f>
        <v>#REF!</v>
      </c>
    </row>
    <row r="3" spans="1:30" ht="14.5" x14ac:dyDescent="0.25">
      <c r="A3" s="17" t="s">
        <v>21</v>
      </c>
      <c r="B3" s="8" t="e">
        <f>COUNTIF(#REF!,"F")</f>
        <v>#REF!</v>
      </c>
      <c r="C3" s="8" t="e">
        <f>COUNTIF(#REF!,"F")</f>
        <v>#REF!</v>
      </c>
      <c r="D3" s="8" t="e">
        <f>COUNTIF(#REF!,"F")</f>
        <v>#REF!</v>
      </c>
      <c r="E3" s="8" t="e">
        <f>COUNTIF(#REF!,"F")</f>
        <v>#REF!</v>
      </c>
      <c r="F3" s="8" t="e">
        <f>COUNTIF(#REF!,"F")</f>
        <v>#REF!</v>
      </c>
      <c r="G3" s="8" t="e">
        <f>COUNTIF(#REF!,"F")</f>
        <v>#REF!</v>
      </c>
      <c r="H3" s="8" t="e">
        <f>COUNTIF(#REF!,"F")</f>
        <v>#REF!</v>
      </c>
      <c r="I3" s="8" t="e">
        <f>COUNTIF(#REF!,"F")</f>
        <v>#REF!</v>
      </c>
      <c r="J3" s="8" t="e">
        <f>COUNTIF(#REF!,"F")</f>
        <v>#REF!</v>
      </c>
      <c r="K3" s="8" t="e">
        <f>COUNTIF(#REF!,"F")</f>
        <v>#REF!</v>
      </c>
      <c r="L3" s="8" t="e">
        <f>COUNTIF(#REF!,"F")</f>
        <v>#REF!</v>
      </c>
      <c r="M3" s="8" t="e">
        <f>COUNTIF(#REF!,"F")</f>
        <v>#REF!</v>
      </c>
      <c r="N3" s="8" t="e">
        <f>SUM(B3:M3)</f>
        <v>#REF!</v>
      </c>
      <c r="O3" s="18" t="e">
        <f>N3/$N$4</f>
        <v>#REF!</v>
      </c>
      <c r="Q3" s="22" t="s">
        <v>22</v>
      </c>
      <c r="R3" s="20" t="e">
        <f t="shared" ref="R3:AC3" si="1">SUM(R4:R5)</f>
        <v>#REF!</v>
      </c>
      <c r="S3" s="20" t="e">
        <f t="shared" si="1"/>
        <v>#REF!</v>
      </c>
      <c r="T3" s="20" t="e">
        <f t="shared" si="1"/>
        <v>#REF!</v>
      </c>
      <c r="U3" s="20" t="e">
        <f t="shared" si="1"/>
        <v>#REF!</v>
      </c>
      <c r="V3" s="20" t="e">
        <f t="shared" si="1"/>
        <v>#REF!</v>
      </c>
      <c r="W3" s="20" t="e">
        <f t="shared" si="1"/>
        <v>#REF!</v>
      </c>
      <c r="X3" s="20" t="e">
        <f t="shared" si="1"/>
        <v>#REF!</v>
      </c>
      <c r="Y3" s="20" t="e">
        <f t="shared" si="1"/>
        <v>#REF!</v>
      </c>
      <c r="Z3" s="20" t="e">
        <f t="shared" si="1"/>
        <v>#REF!</v>
      </c>
      <c r="AA3" s="20" t="e">
        <f t="shared" si="1"/>
        <v>#REF!</v>
      </c>
      <c r="AB3" s="20" t="e">
        <f t="shared" si="1"/>
        <v>#REF!</v>
      </c>
      <c r="AC3" s="20" t="e">
        <f t="shared" si="1"/>
        <v>#REF!</v>
      </c>
      <c r="AD3" s="21" t="e">
        <f>SUM(R3:AC3)</f>
        <v>#REF!</v>
      </c>
    </row>
    <row r="4" spans="1:30" ht="14.5" x14ac:dyDescent="0.25">
      <c r="A4" s="17" t="s">
        <v>16</v>
      </c>
      <c r="B4" s="10" t="e">
        <f t="shared" ref="B4:M4" si="2">SUM(B2:B3)</f>
        <v>#REF!</v>
      </c>
      <c r="C4" s="10" t="e">
        <f t="shared" si="2"/>
        <v>#REF!</v>
      </c>
      <c r="D4" s="10" t="e">
        <f t="shared" si="2"/>
        <v>#REF!</v>
      </c>
      <c r="E4" s="10" t="e">
        <f t="shared" si="2"/>
        <v>#REF!</v>
      </c>
      <c r="F4" s="10" t="e">
        <f t="shared" si="2"/>
        <v>#REF!</v>
      </c>
      <c r="G4" s="10" t="e">
        <f t="shared" si="2"/>
        <v>#REF!</v>
      </c>
      <c r="H4" s="8" t="e">
        <f t="shared" si="2"/>
        <v>#REF!</v>
      </c>
      <c r="I4" s="8" t="e">
        <f t="shared" si="2"/>
        <v>#REF!</v>
      </c>
      <c r="J4" s="8" t="e">
        <f t="shared" si="2"/>
        <v>#REF!</v>
      </c>
      <c r="K4" s="8" t="e">
        <f t="shared" si="2"/>
        <v>#REF!</v>
      </c>
      <c r="L4" s="8" t="e">
        <f t="shared" si="2"/>
        <v>#REF!</v>
      </c>
      <c r="M4" s="8" t="e">
        <f t="shared" si="2"/>
        <v>#REF!</v>
      </c>
      <c r="N4" s="8" t="e">
        <f>SUM(B4:M4)</f>
        <v>#REF!</v>
      </c>
      <c r="O4" s="8"/>
      <c r="Q4" s="23" t="s">
        <v>23</v>
      </c>
      <c r="R4" s="20" t="e">
        <f t="shared" ref="R4:AC4" si="3">B67</f>
        <v>#REF!</v>
      </c>
      <c r="S4" s="20" t="e">
        <f t="shared" si="3"/>
        <v>#REF!</v>
      </c>
      <c r="T4" s="20" t="e">
        <f t="shared" si="3"/>
        <v>#REF!</v>
      </c>
      <c r="U4" s="20" t="e">
        <f t="shared" si="3"/>
        <v>#REF!</v>
      </c>
      <c r="V4" s="20" t="e">
        <f t="shared" si="3"/>
        <v>#REF!</v>
      </c>
      <c r="W4" s="20" t="e">
        <f t="shared" si="3"/>
        <v>#REF!</v>
      </c>
      <c r="X4" s="20" t="e">
        <f t="shared" si="3"/>
        <v>#REF!</v>
      </c>
      <c r="Y4" s="20" t="e">
        <f t="shared" si="3"/>
        <v>#REF!</v>
      </c>
      <c r="Z4" s="20" t="e">
        <f t="shared" si="3"/>
        <v>#REF!</v>
      </c>
      <c r="AA4" s="20" t="e">
        <f t="shared" si="3"/>
        <v>#REF!</v>
      </c>
      <c r="AB4" s="20" t="e">
        <f t="shared" si="3"/>
        <v>#REF!</v>
      </c>
      <c r="AC4" s="20" t="e">
        <f t="shared" si="3"/>
        <v>#REF!</v>
      </c>
      <c r="AD4" s="21" t="e">
        <f>SUM(R4:AC4)</f>
        <v>#REF!</v>
      </c>
    </row>
    <row r="5" spans="1:30" ht="14.5" x14ac:dyDescent="0.25">
      <c r="Q5" s="23" t="s">
        <v>24</v>
      </c>
      <c r="R5" s="20" t="e">
        <f t="shared" ref="R5:AC5" si="4">B66</f>
        <v>#REF!</v>
      </c>
      <c r="S5" s="20" t="e">
        <f t="shared" si="4"/>
        <v>#REF!</v>
      </c>
      <c r="T5" s="20" t="e">
        <f t="shared" si="4"/>
        <v>#REF!</v>
      </c>
      <c r="U5" s="20" t="e">
        <f t="shared" si="4"/>
        <v>#REF!</v>
      </c>
      <c r="V5" s="20" t="e">
        <f t="shared" si="4"/>
        <v>#REF!</v>
      </c>
      <c r="W5" s="20" t="e">
        <f t="shared" si="4"/>
        <v>#REF!</v>
      </c>
      <c r="X5" s="20" t="e">
        <f t="shared" si="4"/>
        <v>#REF!</v>
      </c>
      <c r="Y5" s="20" t="e">
        <f t="shared" si="4"/>
        <v>#REF!</v>
      </c>
      <c r="Z5" s="20" t="e">
        <f t="shared" si="4"/>
        <v>#REF!</v>
      </c>
      <c r="AA5" s="20" t="e">
        <f t="shared" si="4"/>
        <v>#REF!</v>
      </c>
      <c r="AB5" s="20" t="e">
        <f t="shared" si="4"/>
        <v>#REF!</v>
      </c>
      <c r="AC5" s="20" t="e">
        <f t="shared" si="4"/>
        <v>#REF!</v>
      </c>
      <c r="AD5" s="21" t="e">
        <f>SUM(R5:AC5)</f>
        <v>#REF!</v>
      </c>
    </row>
    <row r="6" spans="1:30" ht="13" x14ac:dyDescent="0.25">
      <c r="A6" s="1" t="s">
        <v>25</v>
      </c>
      <c r="B6" s="15">
        <v>44927</v>
      </c>
      <c r="C6" s="15">
        <v>44958</v>
      </c>
      <c r="D6" s="15">
        <v>44986</v>
      </c>
      <c r="E6" s="15">
        <v>45017</v>
      </c>
      <c r="F6" s="15">
        <v>45047</v>
      </c>
      <c r="G6" s="15">
        <v>45078</v>
      </c>
      <c r="H6" s="15">
        <v>45108</v>
      </c>
      <c r="I6" s="15">
        <v>45139</v>
      </c>
      <c r="J6" s="15">
        <v>45170</v>
      </c>
      <c r="K6" s="15">
        <v>45200</v>
      </c>
      <c r="L6" s="15">
        <v>45231</v>
      </c>
      <c r="M6" s="15">
        <v>45261</v>
      </c>
      <c r="N6" s="14" t="s">
        <v>16</v>
      </c>
      <c r="O6" s="14" t="s">
        <v>17</v>
      </c>
    </row>
    <row r="7" spans="1:30" ht="13" x14ac:dyDescent="0.25">
      <c r="A7" s="2" t="s">
        <v>26</v>
      </c>
      <c r="B7" s="8" t="e">
        <f>COUNTIF(#REF!,"menor 18")</f>
        <v>#REF!</v>
      </c>
      <c r="C7" s="8" t="e">
        <f>COUNTIF(#REF!,"menor 18")</f>
        <v>#REF!</v>
      </c>
      <c r="D7" s="8" t="e">
        <f>COUNTIF(#REF!,"menor 18")</f>
        <v>#REF!</v>
      </c>
      <c r="E7" s="8" t="e">
        <f>COUNTIF(#REF!,"menor 18")</f>
        <v>#REF!</v>
      </c>
      <c r="F7" s="8" t="e">
        <f>COUNTIF(#REF!,"menor 18")</f>
        <v>#REF!</v>
      </c>
      <c r="G7" s="8" t="e">
        <f>COUNTIF(#REF!,"menor 18")</f>
        <v>#REF!</v>
      </c>
      <c r="H7" s="8" t="e">
        <f>COUNTIF(#REF!,"menor 18")</f>
        <v>#REF!</v>
      </c>
      <c r="I7" s="8" t="e">
        <f>COUNTIF(#REF!,"menor 18")</f>
        <v>#REF!</v>
      </c>
      <c r="J7" s="8" t="e">
        <f>COUNTIF(#REF!,"menor 18")</f>
        <v>#REF!</v>
      </c>
      <c r="K7" s="8" t="e">
        <f>COUNTIF(#REF!,"menor 18")</f>
        <v>#REF!</v>
      </c>
      <c r="L7" s="8" t="e">
        <f>COUNTIF(#REF!,"menor 18")</f>
        <v>#REF!</v>
      </c>
      <c r="M7" s="8" t="e">
        <f>COUNTIF(#REF!,"menor 18")</f>
        <v>#REF!</v>
      </c>
      <c r="N7" s="8" t="e">
        <f t="shared" ref="N7:N16" si="5">SUM(B7:M7)</f>
        <v>#REF!</v>
      </c>
      <c r="O7" s="18" t="e">
        <f t="shared" ref="O7:O15" si="6">N7/$N$16</f>
        <v>#REF!</v>
      </c>
    </row>
    <row r="8" spans="1:30" ht="13" x14ac:dyDescent="0.25">
      <c r="A8" s="2" t="s">
        <v>27</v>
      </c>
      <c r="B8" s="8" t="e">
        <f>COUNTIF(#REF!,"18 a 30")</f>
        <v>#REF!</v>
      </c>
      <c r="C8" s="8" t="e">
        <f>COUNTIF(#REF!,"18 a 30")</f>
        <v>#REF!</v>
      </c>
      <c r="D8" s="8" t="e">
        <f>COUNTIF(#REF!,"18 a 30")</f>
        <v>#REF!</v>
      </c>
      <c r="E8" s="8" t="e">
        <f>COUNTIF(#REF!,"18 a 30")</f>
        <v>#REF!</v>
      </c>
      <c r="F8" s="8" t="e">
        <f>COUNTIF(#REF!,"18 a 30")</f>
        <v>#REF!</v>
      </c>
      <c r="G8" s="8" t="e">
        <f>COUNTIF(#REF!,"18 a 30")</f>
        <v>#REF!</v>
      </c>
      <c r="H8" s="8" t="e">
        <f>COUNTIF(#REF!,"18 a 30")</f>
        <v>#REF!</v>
      </c>
      <c r="I8" s="8" t="e">
        <f>COUNTIF(#REF!,"18 a 30")</f>
        <v>#REF!</v>
      </c>
      <c r="J8" s="8" t="e">
        <f>COUNTIF(#REF!,"18 a 30")</f>
        <v>#REF!</v>
      </c>
      <c r="K8" s="8" t="e">
        <f>COUNTIF(#REF!,"18 a 30")</f>
        <v>#REF!</v>
      </c>
      <c r="L8" s="8" t="e">
        <f>COUNTIF(#REF!,"18 a 30")</f>
        <v>#REF!</v>
      </c>
      <c r="M8" s="8" t="e">
        <f>COUNTIF(#REF!,"18 a 30")</f>
        <v>#REF!</v>
      </c>
      <c r="N8" s="8" t="e">
        <f t="shared" si="5"/>
        <v>#REF!</v>
      </c>
      <c r="O8" s="18" t="e">
        <f t="shared" si="6"/>
        <v>#REF!</v>
      </c>
    </row>
    <row r="9" spans="1:30" ht="13" x14ac:dyDescent="0.25">
      <c r="A9" s="2" t="s">
        <v>28</v>
      </c>
      <c r="B9" s="8" t="e">
        <f>COUNTIF(#REF!,"31 a 40")</f>
        <v>#REF!</v>
      </c>
      <c r="C9" s="8" t="e">
        <f>COUNTIF(#REF!,"31 a 40")</f>
        <v>#REF!</v>
      </c>
      <c r="D9" s="8" t="e">
        <f>COUNTIF(#REF!,"31 a 40")</f>
        <v>#REF!</v>
      </c>
      <c r="E9" s="8" t="e">
        <f>COUNTIF(#REF!,"31 a 40")</f>
        <v>#REF!</v>
      </c>
      <c r="F9" s="8" t="e">
        <f>COUNTIF(#REF!,"31 a 40")</f>
        <v>#REF!</v>
      </c>
      <c r="G9" s="8" t="e">
        <f>COUNTIF(#REF!,"31 a 40")</f>
        <v>#REF!</v>
      </c>
      <c r="H9" s="8" t="e">
        <f>COUNTIF(#REF!,"31 a 40")</f>
        <v>#REF!</v>
      </c>
      <c r="I9" s="8" t="e">
        <f>COUNTIF(#REF!,"31 a 40")</f>
        <v>#REF!</v>
      </c>
      <c r="J9" s="8" t="e">
        <f>COUNTIF(#REF!,"31 a 40")</f>
        <v>#REF!</v>
      </c>
      <c r="K9" s="8" t="e">
        <f>COUNTIF(#REF!,"31 a 40")</f>
        <v>#REF!</v>
      </c>
      <c r="L9" s="8" t="e">
        <f>COUNTIF(#REF!,"31 a 40")</f>
        <v>#REF!</v>
      </c>
      <c r="M9" s="8" t="e">
        <f>COUNTIF(#REF!,"31 a 40")</f>
        <v>#REF!</v>
      </c>
      <c r="N9" s="8" t="e">
        <f t="shared" si="5"/>
        <v>#REF!</v>
      </c>
      <c r="O9" s="18" t="e">
        <f t="shared" si="6"/>
        <v>#REF!</v>
      </c>
    </row>
    <row r="10" spans="1:30" ht="13" x14ac:dyDescent="0.25">
      <c r="A10" s="2" t="s">
        <v>29</v>
      </c>
      <c r="B10" s="8" t="e">
        <f>COUNTIF(#REF!,"41 a 50")</f>
        <v>#REF!</v>
      </c>
      <c r="C10" s="8" t="e">
        <f>COUNTIF(#REF!,"41 a 50")</f>
        <v>#REF!</v>
      </c>
      <c r="D10" s="8" t="e">
        <f>COUNTIF(#REF!,"41 a 50")</f>
        <v>#REF!</v>
      </c>
      <c r="E10" s="8" t="e">
        <f>COUNTIF(#REF!,"41 a 50")</f>
        <v>#REF!</v>
      </c>
      <c r="F10" s="8" t="e">
        <f>COUNTIF(#REF!,"41 a 50")</f>
        <v>#REF!</v>
      </c>
      <c r="G10" s="8" t="e">
        <f>COUNTIF(#REF!,"41 a 50")</f>
        <v>#REF!</v>
      </c>
      <c r="H10" s="8" t="e">
        <f>COUNTIF(#REF!,"41 a 50")</f>
        <v>#REF!</v>
      </c>
      <c r="I10" s="8" t="e">
        <f>COUNTIF(#REF!,"41 a 50")</f>
        <v>#REF!</v>
      </c>
      <c r="J10" s="8" t="e">
        <f>COUNTIF(#REF!,"41 a 50")</f>
        <v>#REF!</v>
      </c>
      <c r="K10" s="8" t="e">
        <f>COUNTIF(#REF!,"41 a 50")</f>
        <v>#REF!</v>
      </c>
      <c r="L10" s="8" t="e">
        <f>COUNTIF(#REF!,"41 a 50")</f>
        <v>#REF!</v>
      </c>
      <c r="M10" s="8" t="e">
        <f>COUNTIF(#REF!,"41 a 50")</f>
        <v>#REF!</v>
      </c>
      <c r="N10" s="8" t="e">
        <f t="shared" si="5"/>
        <v>#REF!</v>
      </c>
      <c r="O10" s="18" t="e">
        <f t="shared" si="6"/>
        <v>#REF!</v>
      </c>
    </row>
    <row r="11" spans="1:30" ht="13" x14ac:dyDescent="0.25">
      <c r="A11" s="2" t="s">
        <v>30</v>
      </c>
      <c r="B11" s="8" t="e">
        <f>COUNTIF(#REF!,"51 a 60")</f>
        <v>#REF!</v>
      </c>
      <c r="C11" s="8" t="e">
        <f>COUNTIF(#REF!,"51 a 60")</f>
        <v>#REF!</v>
      </c>
      <c r="D11" s="8" t="e">
        <f>COUNTIF(#REF!,"51 a 60")</f>
        <v>#REF!</v>
      </c>
      <c r="E11" s="8" t="e">
        <f>COUNTIF(#REF!,"51 a 60")</f>
        <v>#REF!</v>
      </c>
      <c r="F11" s="8" t="e">
        <f>COUNTIF(#REF!,"51 a 60")</f>
        <v>#REF!</v>
      </c>
      <c r="G11" s="8" t="e">
        <f>COUNTIF(#REF!,"51 a 60")</f>
        <v>#REF!</v>
      </c>
      <c r="H11" s="8" t="e">
        <f>COUNTIF(#REF!,"51 a 60")</f>
        <v>#REF!</v>
      </c>
      <c r="I11" s="8" t="e">
        <f>COUNTIF(#REF!,"51 a 60")</f>
        <v>#REF!</v>
      </c>
      <c r="J11" s="8" t="e">
        <f>COUNTIF(#REF!,"51 a 60")</f>
        <v>#REF!</v>
      </c>
      <c r="K11" s="8" t="e">
        <f>COUNTIF(#REF!,"51 a 60")</f>
        <v>#REF!</v>
      </c>
      <c r="L11" s="8" t="e">
        <f>COUNTIF(#REF!,"51 a 60")</f>
        <v>#REF!</v>
      </c>
      <c r="M11" s="8" t="e">
        <f>COUNTIF(#REF!,"51 a 60")</f>
        <v>#REF!</v>
      </c>
      <c r="N11" s="8" t="e">
        <f t="shared" si="5"/>
        <v>#REF!</v>
      </c>
      <c r="O11" s="18" t="e">
        <f t="shared" si="6"/>
        <v>#REF!</v>
      </c>
    </row>
    <row r="12" spans="1:30" ht="13" x14ac:dyDescent="0.25">
      <c r="A12" s="2" t="s">
        <v>31</v>
      </c>
      <c r="B12" s="8" t="e">
        <f>COUNTIF(#REF!,"61 a 70")</f>
        <v>#REF!</v>
      </c>
      <c r="C12" s="8" t="e">
        <f>COUNTIF(#REF!,"61 a 70")</f>
        <v>#REF!</v>
      </c>
      <c r="D12" s="8" t="e">
        <f>COUNTIF(#REF!,"61 a 70")</f>
        <v>#REF!</v>
      </c>
      <c r="E12" s="8" t="e">
        <f>COUNTIF(#REF!,"61 a 70")</f>
        <v>#REF!</v>
      </c>
      <c r="F12" s="8" t="e">
        <f>COUNTIF(#REF!,"61 a 70")</f>
        <v>#REF!</v>
      </c>
      <c r="G12" s="8" t="e">
        <f>COUNTIF(#REF!,"61 a 70")</f>
        <v>#REF!</v>
      </c>
      <c r="H12" s="8" t="e">
        <f>COUNTIF(#REF!,"61 a 70")</f>
        <v>#REF!</v>
      </c>
      <c r="I12" s="8" t="e">
        <f>COUNTIF(#REF!,"61 a 70")</f>
        <v>#REF!</v>
      </c>
      <c r="J12" s="8" t="e">
        <f>COUNTIF(#REF!,"61 a 70")</f>
        <v>#REF!</v>
      </c>
      <c r="K12" s="8" t="e">
        <f>COUNTIF(#REF!,"61 a 70")</f>
        <v>#REF!</v>
      </c>
      <c r="L12" s="8" t="e">
        <f>COUNTIF(#REF!,"61 a 70")</f>
        <v>#REF!</v>
      </c>
      <c r="M12" s="8" t="e">
        <f>COUNTIF(#REF!,"61 a 70")</f>
        <v>#REF!</v>
      </c>
      <c r="N12" s="8" t="e">
        <f t="shared" si="5"/>
        <v>#REF!</v>
      </c>
      <c r="O12" s="18" t="e">
        <f t="shared" si="6"/>
        <v>#REF!</v>
      </c>
    </row>
    <row r="13" spans="1:30" ht="13" x14ac:dyDescent="0.25">
      <c r="A13" s="2" t="s">
        <v>32</v>
      </c>
      <c r="B13" s="8" t="e">
        <f>COUNTIF(#REF!,"71 a 80")</f>
        <v>#REF!</v>
      </c>
      <c r="C13" s="8" t="e">
        <f>COUNTIF(#REF!,"71 a 80")</f>
        <v>#REF!</v>
      </c>
      <c r="D13" s="8" t="e">
        <f>COUNTIF(#REF!,"71 a 80")</f>
        <v>#REF!</v>
      </c>
      <c r="E13" s="8" t="e">
        <f>COUNTIF(#REF!,"71 a 80")</f>
        <v>#REF!</v>
      </c>
      <c r="F13" s="8" t="e">
        <f>COUNTIF(#REF!,"71 a 80")</f>
        <v>#REF!</v>
      </c>
      <c r="G13" s="8" t="e">
        <f>COUNTIF(#REF!,"71 a 80")</f>
        <v>#REF!</v>
      </c>
      <c r="H13" s="8" t="e">
        <f>COUNTIF(#REF!,"71 a 80")</f>
        <v>#REF!</v>
      </c>
      <c r="I13" s="8" t="e">
        <f>COUNTIF(#REF!,"71 a 80")</f>
        <v>#REF!</v>
      </c>
      <c r="J13" s="8" t="e">
        <f>COUNTIF(#REF!,"71 a 80")</f>
        <v>#REF!</v>
      </c>
      <c r="K13" s="8" t="e">
        <f>COUNTIF(#REF!,"71 a 80")</f>
        <v>#REF!</v>
      </c>
      <c r="L13" s="8" t="e">
        <f>COUNTIF(#REF!,"71 a 80")</f>
        <v>#REF!</v>
      </c>
      <c r="M13" s="8" t="e">
        <f>COUNTIF(#REF!,"71 a 80")</f>
        <v>#REF!</v>
      </c>
      <c r="N13" s="8" t="e">
        <f t="shared" si="5"/>
        <v>#REF!</v>
      </c>
      <c r="O13" s="18" t="e">
        <f t="shared" si="6"/>
        <v>#REF!</v>
      </c>
    </row>
    <row r="14" spans="1:30" ht="13" x14ac:dyDescent="0.25">
      <c r="A14" s="2" t="s">
        <v>33</v>
      </c>
      <c r="B14" s="8" t="e">
        <f>COUNTIF(#REF!,"81 a 90")</f>
        <v>#REF!</v>
      </c>
      <c r="C14" s="8" t="e">
        <f>COUNTIF(#REF!,"81 a 90")</f>
        <v>#REF!</v>
      </c>
      <c r="D14" s="8" t="e">
        <f>COUNTIF(#REF!,"81 a 90")</f>
        <v>#REF!</v>
      </c>
      <c r="E14" s="8" t="e">
        <f>COUNTIF(#REF!,"81 a 90")</f>
        <v>#REF!</v>
      </c>
      <c r="F14" s="8" t="e">
        <f>COUNTIF(#REF!,"81 a 90")</f>
        <v>#REF!</v>
      </c>
      <c r="G14" s="8" t="e">
        <f>COUNTIF(#REF!,"81 a 90")</f>
        <v>#REF!</v>
      </c>
      <c r="H14" s="8" t="e">
        <f>COUNTIF(#REF!,"81 a 90")</f>
        <v>#REF!</v>
      </c>
      <c r="I14" s="8" t="e">
        <f>COUNTIF(#REF!,"81 a 90")</f>
        <v>#REF!</v>
      </c>
      <c r="J14" s="8" t="e">
        <f>COUNTIF(#REF!,"81 a 90")</f>
        <v>#REF!</v>
      </c>
      <c r="K14" s="8" t="e">
        <f>COUNTIF(#REF!,"81 a 90")</f>
        <v>#REF!</v>
      </c>
      <c r="L14" s="8" t="e">
        <f>COUNTIF(#REF!,"81 a 90")</f>
        <v>#REF!</v>
      </c>
      <c r="M14" s="8" t="e">
        <f>COUNTIF(#REF!,"81 a 90")</f>
        <v>#REF!</v>
      </c>
      <c r="N14" s="8" t="e">
        <f t="shared" si="5"/>
        <v>#REF!</v>
      </c>
      <c r="O14" s="18" t="e">
        <f t="shared" si="6"/>
        <v>#REF!</v>
      </c>
    </row>
    <row r="15" spans="1:30" ht="13" x14ac:dyDescent="0.25">
      <c r="A15" s="2" t="s">
        <v>34</v>
      </c>
      <c r="B15" s="8" t="e">
        <f>COUNTIF(#REF!,"acima 91")</f>
        <v>#REF!</v>
      </c>
      <c r="C15" s="8" t="e">
        <f>COUNTIF(#REF!,"acima 91")</f>
        <v>#REF!</v>
      </c>
      <c r="D15" s="8" t="e">
        <f>COUNTIF(#REF!,"acima 91")</f>
        <v>#REF!</v>
      </c>
      <c r="E15" s="8" t="e">
        <f>COUNTIF(#REF!,"acima 91")</f>
        <v>#REF!</v>
      </c>
      <c r="F15" s="8" t="e">
        <f>COUNTIF(#REF!,"acima 91")</f>
        <v>#REF!</v>
      </c>
      <c r="G15" s="8" t="e">
        <f>COUNTIF(#REF!,"acima 91")</f>
        <v>#REF!</v>
      </c>
      <c r="H15" s="8" t="e">
        <f>COUNTIF(#REF!,"acima 91")</f>
        <v>#REF!</v>
      </c>
      <c r="I15" s="8" t="e">
        <f>COUNTIF(#REF!,"acima 91")</f>
        <v>#REF!</v>
      </c>
      <c r="J15" s="8" t="e">
        <f>COUNTIF(#REF!,"acima 91")</f>
        <v>#REF!</v>
      </c>
      <c r="K15" s="8" t="e">
        <f>COUNTIF(#REF!,"acima 91")</f>
        <v>#REF!</v>
      </c>
      <c r="L15" s="8" t="e">
        <f>COUNTIF(#REF!,"acima 91")</f>
        <v>#REF!</v>
      </c>
      <c r="M15" s="8" t="e">
        <f>COUNTIF(#REF!,"acima 91")</f>
        <v>#REF!</v>
      </c>
      <c r="N15" s="8" t="e">
        <f t="shared" si="5"/>
        <v>#REF!</v>
      </c>
      <c r="O15" s="18" t="e">
        <f t="shared" si="6"/>
        <v>#REF!</v>
      </c>
    </row>
    <row r="16" spans="1:30" ht="13" x14ac:dyDescent="0.25">
      <c r="A16" s="17" t="s">
        <v>16</v>
      </c>
      <c r="B16" s="17" t="e">
        <f t="shared" ref="B16:M16" si="7">SUM(B7:B15)</f>
        <v>#REF!</v>
      </c>
      <c r="C16" s="17" t="e">
        <f t="shared" si="7"/>
        <v>#REF!</v>
      </c>
      <c r="D16" s="17" t="e">
        <f t="shared" si="7"/>
        <v>#REF!</v>
      </c>
      <c r="E16" s="17" t="e">
        <f t="shared" si="7"/>
        <v>#REF!</v>
      </c>
      <c r="F16" s="17" t="e">
        <f t="shared" si="7"/>
        <v>#REF!</v>
      </c>
      <c r="G16" s="17" t="e">
        <f t="shared" si="7"/>
        <v>#REF!</v>
      </c>
      <c r="H16" s="8" t="e">
        <f t="shared" si="7"/>
        <v>#REF!</v>
      </c>
      <c r="I16" s="8" t="e">
        <f t="shared" si="7"/>
        <v>#REF!</v>
      </c>
      <c r="J16" s="8" t="e">
        <f t="shared" si="7"/>
        <v>#REF!</v>
      </c>
      <c r="K16" s="8" t="e">
        <f t="shared" si="7"/>
        <v>#REF!</v>
      </c>
      <c r="L16" s="8" t="e">
        <f t="shared" si="7"/>
        <v>#REF!</v>
      </c>
      <c r="M16" s="8" t="e">
        <f t="shared" si="7"/>
        <v>#REF!</v>
      </c>
      <c r="N16" s="8" t="e">
        <f t="shared" si="5"/>
        <v>#REF!</v>
      </c>
    </row>
    <row r="18" spans="1:15" ht="13" x14ac:dyDescent="0.25">
      <c r="A18" s="1" t="s">
        <v>35</v>
      </c>
      <c r="B18" s="15">
        <v>44927</v>
      </c>
      <c r="C18" s="15">
        <v>44958</v>
      </c>
      <c r="D18" s="15">
        <v>44986</v>
      </c>
      <c r="E18" s="15">
        <v>45017</v>
      </c>
      <c r="F18" s="15">
        <v>45047</v>
      </c>
      <c r="G18" s="15">
        <v>45078</v>
      </c>
      <c r="H18" s="15">
        <v>45108</v>
      </c>
      <c r="I18" s="15">
        <v>45139</v>
      </c>
      <c r="J18" s="15">
        <v>45170</v>
      </c>
      <c r="K18" s="15">
        <v>45200</v>
      </c>
      <c r="L18" s="15">
        <v>45231</v>
      </c>
      <c r="M18" s="15">
        <v>45261</v>
      </c>
      <c r="N18" s="14" t="s">
        <v>16</v>
      </c>
      <c r="O18" s="14" t="s">
        <v>17</v>
      </c>
    </row>
    <row r="19" spans="1:15" ht="13" x14ac:dyDescent="0.25">
      <c r="A19" s="2" t="s">
        <v>13</v>
      </c>
      <c r="B19" s="8" t="e">
        <f>COUNTIF(#REF!,"Clínica")</f>
        <v>#REF!</v>
      </c>
      <c r="C19" s="8" t="e">
        <f>COUNTIF(#REF!,"Clínica")</f>
        <v>#REF!</v>
      </c>
      <c r="D19" s="8" t="e">
        <f>COUNTIF(#REF!,"Clínica")</f>
        <v>#REF!</v>
      </c>
      <c r="E19" s="8" t="e">
        <f>COUNTIF(#REF!,"Clínica")</f>
        <v>#REF!</v>
      </c>
      <c r="F19" s="8" t="e">
        <f>COUNTIF(#REF!,"Clínica")</f>
        <v>#REF!</v>
      </c>
      <c r="G19" s="8" t="e">
        <f>COUNTIF(#REF!,"Clínica")</f>
        <v>#REF!</v>
      </c>
      <c r="H19" s="8" t="e">
        <f>COUNTIF(#REF!,"Clínica")</f>
        <v>#REF!</v>
      </c>
      <c r="I19" s="8" t="e">
        <f>COUNTIF(#REF!,"Clínica")</f>
        <v>#REF!</v>
      </c>
      <c r="J19" s="8" t="e">
        <f>COUNTIF(#REF!,"Clínica")</f>
        <v>#REF!</v>
      </c>
      <c r="K19" s="8" t="e">
        <f>COUNTIF(#REF!,"Clínica")</f>
        <v>#REF!</v>
      </c>
      <c r="L19" s="8" t="e">
        <f>COUNTIF(#REF!,"Clínica")</f>
        <v>#REF!</v>
      </c>
      <c r="M19" s="8" t="e">
        <f>COUNTIF(#REF!,"Clínica")</f>
        <v>#REF!</v>
      </c>
      <c r="N19" s="8" t="e">
        <f>SUM(B19:M19)</f>
        <v>#REF!</v>
      </c>
      <c r="O19" s="18" t="e">
        <f>N19/$N$21</f>
        <v>#REF!</v>
      </c>
    </row>
    <row r="20" spans="1:15" ht="13" x14ac:dyDescent="0.25">
      <c r="A20" s="2" t="s">
        <v>36</v>
      </c>
      <c r="B20" s="8" t="e">
        <f>COUNTIF(#REF!,"Cirurgica")</f>
        <v>#REF!</v>
      </c>
      <c r="C20" s="8" t="e">
        <f>COUNTIF(#REF!,"Cirurgica")</f>
        <v>#REF!</v>
      </c>
      <c r="D20" s="8" t="e">
        <f>COUNTIF(#REF!,"Cirurgica")</f>
        <v>#REF!</v>
      </c>
      <c r="E20" s="8" t="e">
        <f>COUNTIF(#REF!,"Cirurgica")</f>
        <v>#REF!</v>
      </c>
      <c r="F20" s="8" t="e">
        <f>COUNTIF(#REF!,"Cirurgica")</f>
        <v>#REF!</v>
      </c>
      <c r="G20" s="8" t="e">
        <f>COUNTIF(#REF!,"Cirurgica")</f>
        <v>#REF!</v>
      </c>
      <c r="H20" s="8" t="e">
        <f>COUNTIF(#REF!,"Cirurgica")</f>
        <v>#REF!</v>
      </c>
      <c r="I20" s="8" t="e">
        <f>COUNTIF(#REF!,"Cirurgica")</f>
        <v>#REF!</v>
      </c>
      <c r="J20" s="8" t="e">
        <f>COUNTIF(#REF!,"Cirurgica")</f>
        <v>#REF!</v>
      </c>
      <c r="K20" s="8" t="e">
        <f>COUNTIF(#REF!,"Cirurgica")</f>
        <v>#REF!</v>
      </c>
      <c r="L20" s="8" t="e">
        <f>COUNTIF(#REF!,"Cirurgica")</f>
        <v>#REF!</v>
      </c>
      <c r="M20" s="8" t="e">
        <f>COUNTIF(#REF!,"Cirurgica")</f>
        <v>#REF!</v>
      </c>
      <c r="N20" s="8" t="e">
        <f>SUM(B20:M20)</f>
        <v>#REF!</v>
      </c>
      <c r="O20" s="18" t="e">
        <f>N20/$N$21</f>
        <v>#REF!</v>
      </c>
    </row>
    <row r="21" spans="1:15" ht="13" x14ac:dyDescent="0.25">
      <c r="A21" s="17" t="s">
        <v>16</v>
      </c>
      <c r="B21" s="10" t="e">
        <f t="shared" ref="B21:M21" si="8">SUM(B19:B20)</f>
        <v>#REF!</v>
      </c>
      <c r="C21" s="10" t="e">
        <f t="shared" si="8"/>
        <v>#REF!</v>
      </c>
      <c r="D21" s="10" t="e">
        <f t="shared" si="8"/>
        <v>#REF!</v>
      </c>
      <c r="E21" s="10" t="e">
        <f t="shared" si="8"/>
        <v>#REF!</v>
      </c>
      <c r="F21" s="10" t="e">
        <f t="shared" si="8"/>
        <v>#REF!</v>
      </c>
      <c r="G21" s="10" t="e">
        <f t="shared" si="8"/>
        <v>#REF!</v>
      </c>
      <c r="H21" s="8" t="e">
        <f t="shared" si="8"/>
        <v>#REF!</v>
      </c>
      <c r="I21" s="8" t="e">
        <f t="shared" si="8"/>
        <v>#REF!</v>
      </c>
      <c r="J21" s="8" t="e">
        <f t="shared" si="8"/>
        <v>#REF!</v>
      </c>
      <c r="K21" s="8" t="e">
        <f t="shared" si="8"/>
        <v>#REF!</v>
      </c>
      <c r="L21" s="8" t="e">
        <f t="shared" si="8"/>
        <v>#REF!</v>
      </c>
      <c r="M21" s="8" t="e">
        <f t="shared" si="8"/>
        <v>#REF!</v>
      </c>
      <c r="N21" s="8" t="e">
        <f>SUM(B21:M21)</f>
        <v>#REF!</v>
      </c>
      <c r="O21" s="8"/>
    </row>
    <row r="23" spans="1:15" ht="13" x14ac:dyDescent="0.25">
      <c r="A23" s="1" t="s">
        <v>37</v>
      </c>
      <c r="B23" s="15">
        <v>44927</v>
      </c>
      <c r="C23" s="15">
        <v>44958</v>
      </c>
      <c r="D23" s="15">
        <v>44986</v>
      </c>
      <c r="E23" s="15">
        <v>45017</v>
      </c>
      <c r="F23" s="15">
        <v>45047</v>
      </c>
      <c r="G23" s="15">
        <v>45078</v>
      </c>
      <c r="H23" s="15">
        <v>45108</v>
      </c>
      <c r="I23" s="15">
        <v>45139</v>
      </c>
      <c r="J23" s="15">
        <v>45170</v>
      </c>
      <c r="K23" s="15">
        <v>45200</v>
      </c>
      <c r="L23" s="15">
        <v>45231</v>
      </c>
      <c r="M23" s="15">
        <v>45261</v>
      </c>
      <c r="N23" s="14" t="s">
        <v>16</v>
      </c>
      <c r="O23" s="14" t="s">
        <v>17</v>
      </c>
    </row>
    <row r="24" spans="1:15" ht="13" x14ac:dyDescent="0.25">
      <c r="A24" s="2" t="s">
        <v>38</v>
      </c>
      <c r="B24" s="8" t="e">
        <f>COUNTIF(#REF!,"Infecciosa")</f>
        <v>#REF!</v>
      </c>
      <c r="C24" s="8" t="e">
        <f>COUNTIF(#REF!,"Infecciosa")</f>
        <v>#REF!</v>
      </c>
      <c r="D24" s="8" t="e">
        <f>COUNTIF(#REF!,"Infecciosa")</f>
        <v>#REF!</v>
      </c>
      <c r="E24" s="8" t="e">
        <f>COUNTIF(#REF!,"Infecciosa")</f>
        <v>#REF!</v>
      </c>
      <c r="F24" s="8" t="e">
        <f>COUNTIF(#REF!,"Infecciosa")</f>
        <v>#REF!</v>
      </c>
      <c r="G24" s="8" t="e">
        <f>COUNTIF(#REF!,"Infecciosa")</f>
        <v>#REF!</v>
      </c>
      <c r="H24" s="8" t="e">
        <f>COUNTIF(#REF!,"Infecciosa")</f>
        <v>#REF!</v>
      </c>
      <c r="I24" s="8" t="e">
        <f>COUNTIF(#REF!,"Infecciosa")</f>
        <v>#REF!</v>
      </c>
      <c r="J24" s="8" t="e">
        <f>COUNTIF(#REF!,"Infecciosa")</f>
        <v>#REF!</v>
      </c>
      <c r="K24" s="8" t="e">
        <f>COUNTIF(#REF!,"Infecciosa")</f>
        <v>#REF!</v>
      </c>
      <c r="L24" s="8" t="e">
        <f>COUNTIF(#REF!,"Infecciosa")</f>
        <v>#REF!</v>
      </c>
      <c r="M24" s="8" t="e">
        <f>COUNTIF(#REF!,"Infecciosa")</f>
        <v>#REF!</v>
      </c>
      <c r="N24" s="8" t="e">
        <f t="shared" ref="N24:N34" si="9">SUM(B24:M24)</f>
        <v>#REF!</v>
      </c>
      <c r="O24" s="18" t="e">
        <f t="shared" ref="O24:O33" si="10">N24/$N$34</f>
        <v>#REF!</v>
      </c>
    </row>
    <row r="25" spans="1:15" ht="13" x14ac:dyDescent="0.25">
      <c r="A25" s="2" t="s">
        <v>39</v>
      </c>
      <c r="B25" s="8" t="e">
        <f>COUNTIF(#REF!,"Neurológica")</f>
        <v>#REF!</v>
      </c>
      <c r="C25" s="8" t="e">
        <f>COUNTIF(#REF!,"Neurológica")</f>
        <v>#REF!</v>
      </c>
      <c r="D25" s="8" t="e">
        <f>COUNTIF(#REF!,"Neurológica")</f>
        <v>#REF!</v>
      </c>
      <c r="E25" s="8" t="e">
        <f>COUNTIF(#REF!,"Neurológica")</f>
        <v>#REF!</v>
      </c>
      <c r="F25" s="8" t="e">
        <f>COUNTIF(#REF!,"Neurológica")</f>
        <v>#REF!</v>
      </c>
      <c r="G25" s="8" t="e">
        <f>COUNTIF(#REF!,"Neurológica")</f>
        <v>#REF!</v>
      </c>
      <c r="H25" s="8" t="e">
        <f>COUNTIF(#REF!,"Neurológica")</f>
        <v>#REF!</v>
      </c>
      <c r="I25" s="8" t="e">
        <f>COUNTIF(#REF!,"Neurológica")</f>
        <v>#REF!</v>
      </c>
      <c r="J25" s="8" t="e">
        <f>COUNTIF(#REF!,"Neurológica")</f>
        <v>#REF!</v>
      </c>
      <c r="K25" s="8" t="e">
        <f>COUNTIF(#REF!,"Neurológica")</f>
        <v>#REF!</v>
      </c>
      <c r="L25" s="8" t="e">
        <f>COUNTIF(#REF!,"Neurológica")</f>
        <v>#REF!</v>
      </c>
      <c r="M25" s="8" t="e">
        <f>COUNTIF(#REF!,"Neurológica")</f>
        <v>#REF!</v>
      </c>
      <c r="N25" s="8" t="e">
        <f t="shared" si="9"/>
        <v>#REF!</v>
      </c>
      <c r="O25" s="18" t="e">
        <f t="shared" si="10"/>
        <v>#REF!</v>
      </c>
    </row>
    <row r="26" spans="1:15" ht="13" x14ac:dyDescent="0.25">
      <c r="A26" s="2" t="s">
        <v>40</v>
      </c>
      <c r="B26" s="8" t="e">
        <f>COUNTIF(#REF!,"Digestiva")</f>
        <v>#REF!</v>
      </c>
      <c r="C26" s="8" t="e">
        <f>COUNTIF(#REF!,"Digestiva")</f>
        <v>#REF!</v>
      </c>
      <c r="D26" s="8" t="e">
        <f>COUNTIF(#REF!,"Digestiva")</f>
        <v>#REF!</v>
      </c>
      <c r="E26" s="8" t="e">
        <f>COUNTIF(#REF!,"Digestiva")</f>
        <v>#REF!</v>
      </c>
      <c r="F26" s="8" t="e">
        <f>COUNTIF(#REF!,"Digestiva")</f>
        <v>#REF!</v>
      </c>
      <c r="G26" s="8" t="e">
        <f>COUNTIF(#REF!,"Digestiva")</f>
        <v>#REF!</v>
      </c>
      <c r="H26" s="8" t="e">
        <f>COUNTIF(#REF!,"Digestiva")</f>
        <v>#REF!</v>
      </c>
      <c r="I26" s="8" t="e">
        <f>COUNTIF(#REF!,"Digestiva")</f>
        <v>#REF!</v>
      </c>
      <c r="J26" s="8" t="e">
        <f>COUNTIF(#REF!,"Digestiva")</f>
        <v>#REF!</v>
      </c>
      <c r="K26" s="8" t="e">
        <f>COUNTIF(#REF!,"Digestiva")</f>
        <v>#REF!</v>
      </c>
      <c r="L26" s="8" t="e">
        <f>COUNTIF(#REF!,"Digestiva")</f>
        <v>#REF!</v>
      </c>
      <c r="M26" s="8" t="e">
        <f>COUNTIF(#REF!,"Digestiva")</f>
        <v>#REF!</v>
      </c>
      <c r="N26" s="8" t="e">
        <f t="shared" si="9"/>
        <v>#REF!</v>
      </c>
      <c r="O26" s="18" t="e">
        <f t="shared" si="10"/>
        <v>#REF!</v>
      </c>
    </row>
    <row r="27" spans="1:15" ht="13" x14ac:dyDescent="0.25">
      <c r="A27" s="2" t="s">
        <v>41</v>
      </c>
      <c r="B27" s="8" t="e">
        <f>COUNTIF(#REF!,"Respiratória")</f>
        <v>#REF!</v>
      </c>
      <c r="C27" s="8" t="e">
        <f>COUNTIF(#REF!,"Respiratória")</f>
        <v>#REF!</v>
      </c>
      <c r="D27" s="8" t="e">
        <f>COUNTIF(#REF!,"Respiratória")</f>
        <v>#REF!</v>
      </c>
      <c r="E27" s="8" t="e">
        <f>COUNTIF(#REF!,"Respiratória")</f>
        <v>#REF!</v>
      </c>
      <c r="F27" s="8" t="e">
        <f>COUNTIF(#REF!,"Respiratória")</f>
        <v>#REF!</v>
      </c>
      <c r="G27" s="8" t="e">
        <f>COUNTIF(#REF!,"Respiratória")</f>
        <v>#REF!</v>
      </c>
      <c r="H27" s="8" t="e">
        <f>COUNTIF(#REF!,"Respiratória")</f>
        <v>#REF!</v>
      </c>
      <c r="I27" s="8" t="e">
        <f>COUNTIF(#REF!,"Respiratória")</f>
        <v>#REF!</v>
      </c>
      <c r="J27" s="8" t="e">
        <f>COUNTIF(#REF!,"Respiratória")</f>
        <v>#REF!</v>
      </c>
      <c r="K27" s="8" t="e">
        <f>COUNTIF(#REF!,"Respiratória")</f>
        <v>#REF!</v>
      </c>
      <c r="L27" s="8" t="e">
        <f>COUNTIF(#REF!,"Respiratória")</f>
        <v>#REF!</v>
      </c>
      <c r="M27" s="8" t="e">
        <f>COUNTIF(#REF!,"Respiratória")</f>
        <v>#REF!</v>
      </c>
      <c r="N27" s="8" t="e">
        <f t="shared" si="9"/>
        <v>#REF!</v>
      </c>
      <c r="O27" s="18" t="e">
        <f t="shared" si="10"/>
        <v>#REF!</v>
      </c>
    </row>
    <row r="28" spans="1:15" ht="13" x14ac:dyDescent="0.25">
      <c r="A28" s="2" t="s">
        <v>42</v>
      </c>
      <c r="B28" s="8" t="e">
        <f>COUNTIF(#REF!,"Trauma")</f>
        <v>#REF!</v>
      </c>
      <c r="C28" s="8" t="e">
        <f>COUNTIF(#REF!,"Trauma")</f>
        <v>#REF!</v>
      </c>
      <c r="D28" s="8" t="e">
        <f>COUNTIF(#REF!,"Trauma")</f>
        <v>#REF!</v>
      </c>
      <c r="E28" s="8" t="e">
        <f>COUNTIF(#REF!,"Trauma")</f>
        <v>#REF!</v>
      </c>
      <c r="F28" s="8" t="e">
        <f>COUNTIF(#REF!,"Trauma")</f>
        <v>#REF!</v>
      </c>
      <c r="G28" s="8" t="e">
        <f>COUNTIF(#REF!,"Trauma")</f>
        <v>#REF!</v>
      </c>
      <c r="H28" s="8" t="e">
        <f>COUNTIF(#REF!,"Trauma")</f>
        <v>#REF!</v>
      </c>
      <c r="I28" s="8" t="e">
        <f>COUNTIF(#REF!,"Trauma")</f>
        <v>#REF!</v>
      </c>
      <c r="J28" s="8" t="e">
        <f>COUNTIF(#REF!,"Trauma")</f>
        <v>#REF!</v>
      </c>
      <c r="K28" s="8" t="e">
        <f>COUNTIF(#REF!,"Trauma")</f>
        <v>#REF!</v>
      </c>
      <c r="L28" s="8" t="e">
        <f>COUNTIF(#REF!,"Trauma")</f>
        <v>#REF!</v>
      </c>
      <c r="M28" s="8" t="e">
        <f>COUNTIF(#REF!,"Trauma")</f>
        <v>#REF!</v>
      </c>
      <c r="N28" s="8" t="e">
        <f t="shared" si="9"/>
        <v>#REF!</v>
      </c>
      <c r="O28" s="18" t="e">
        <f t="shared" si="10"/>
        <v>#REF!</v>
      </c>
    </row>
    <row r="29" spans="1:15" ht="13" x14ac:dyDescent="0.25">
      <c r="A29" s="2" t="s">
        <v>43</v>
      </c>
      <c r="B29" s="8" t="e">
        <f>COUNTIF(#REF!,"Neoplásica")</f>
        <v>#REF!</v>
      </c>
      <c r="C29" s="8" t="e">
        <f>COUNTIF(#REF!,"Neoplásica")</f>
        <v>#REF!</v>
      </c>
      <c r="D29" s="8" t="e">
        <f>COUNTIF(#REF!,"Neoplásica")</f>
        <v>#REF!</v>
      </c>
      <c r="E29" s="8" t="e">
        <f>COUNTIF(#REF!,"Neoplásica")</f>
        <v>#REF!</v>
      </c>
      <c r="F29" s="8" t="e">
        <f>COUNTIF(#REF!,"Neoplásica")</f>
        <v>#REF!</v>
      </c>
      <c r="G29" s="8" t="e">
        <f>COUNTIF(#REF!,"Neoplásica")</f>
        <v>#REF!</v>
      </c>
      <c r="H29" s="8" t="e">
        <f>COUNTIF(#REF!,"Neoplásica")</f>
        <v>#REF!</v>
      </c>
      <c r="I29" s="8" t="e">
        <f>COUNTIF(#REF!,"Neoplásica")</f>
        <v>#REF!</v>
      </c>
      <c r="J29" s="8" t="e">
        <f>COUNTIF(#REF!,"Neoplásica")</f>
        <v>#REF!</v>
      </c>
      <c r="K29" s="8" t="e">
        <f>COUNTIF(#REF!,"Neoplásica")</f>
        <v>#REF!</v>
      </c>
      <c r="L29" s="8" t="e">
        <f>COUNTIF(#REF!,"Neoplásica")</f>
        <v>#REF!</v>
      </c>
      <c r="M29" s="8" t="e">
        <f>COUNTIF(#REF!,"Neoplásica")</f>
        <v>#REF!</v>
      </c>
      <c r="N29" s="8" t="e">
        <f t="shared" si="9"/>
        <v>#REF!</v>
      </c>
      <c r="O29" s="18" t="e">
        <f t="shared" si="10"/>
        <v>#REF!</v>
      </c>
    </row>
    <row r="30" spans="1:15" ht="13" x14ac:dyDescent="0.25">
      <c r="A30" s="2" t="s">
        <v>14</v>
      </c>
      <c r="B30" s="8" t="e">
        <f>COUNTIF(#REF!,"Renal")</f>
        <v>#REF!</v>
      </c>
      <c r="C30" s="8" t="e">
        <f>COUNTIF(#REF!,"Renal")</f>
        <v>#REF!</v>
      </c>
      <c r="D30" s="8" t="e">
        <f>COUNTIF(#REF!,"Renal")</f>
        <v>#REF!</v>
      </c>
      <c r="E30" s="8" t="e">
        <f>COUNTIF(#REF!,"Renal")</f>
        <v>#REF!</v>
      </c>
      <c r="F30" s="8" t="e">
        <f>COUNTIF(#REF!,"Renal")</f>
        <v>#REF!</v>
      </c>
      <c r="G30" s="8" t="e">
        <f>COUNTIF(#REF!,"Renal")</f>
        <v>#REF!</v>
      </c>
      <c r="H30" s="8" t="e">
        <f>COUNTIF(#REF!,"Renal")</f>
        <v>#REF!</v>
      </c>
      <c r="I30" s="8" t="e">
        <f>COUNTIF(#REF!,"Renal")</f>
        <v>#REF!</v>
      </c>
      <c r="J30" s="8" t="e">
        <f>COUNTIF(#REF!,"Renal")</f>
        <v>#REF!</v>
      </c>
      <c r="K30" s="8" t="e">
        <f>COUNTIF(#REF!,"Renal")</f>
        <v>#REF!</v>
      </c>
      <c r="L30" s="8" t="e">
        <f>COUNTIF(#REF!,"Renal")</f>
        <v>#REF!</v>
      </c>
      <c r="M30" s="8" t="e">
        <f>COUNTIF(#REF!,"Renal")</f>
        <v>#REF!</v>
      </c>
      <c r="N30" s="8" t="e">
        <f t="shared" si="9"/>
        <v>#REF!</v>
      </c>
      <c r="O30" s="18" t="e">
        <f t="shared" si="10"/>
        <v>#REF!</v>
      </c>
    </row>
    <row r="31" spans="1:15" ht="13" x14ac:dyDescent="0.25">
      <c r="A31" s="2" t="s">
        <v>44</v>
      </c>
      <c r="B31" s="8" t="e">
        <f>COUNTIF(#REF!,"Cardiovascular")</f>
        <v>#REF!</v>
      </c>
      <c r="C31" s="8" t="e">
        <f>COUNTIF(#REF!,"Cardiovascular")</f>
        <v>#REF!</v>
      </c>
      <c r="D31" s="8" t="e">
        <f>COUNTIF(#REF!,"Cardiovascular")</f>
        <v>#REF!</v>
      </c>
      <c r="E31" s="8" t="e">
        <f>COUNTIF(#REF!,"Cardiovascular")</f>
        <v>#REF!</v>
      </c>
      <c r="F31" s="8" t="e">
        <f>COUNTIF(#REF!,"Cardiovascular")</f>
        <v>#REF!</v>
      </c>
      <c r="G31" s="8" t="e">
        <f>COUNTIF(#REF!,"Cardiovascular")</f>
        <v>#REF!</v>
      </c>
      <c r="H31" s="8" t="e">
        <f>COUNTIF(#REF!,"Cardiovascular")</f>
        <v>#REF!</v>
      </c>
      <c r="I31" s="8" t="e">
        <f>COUNTIF(#REF!,"Cardiovascular")</f>
        <v>#REF!</v>
      </c>
      <c r="J31" s="8" t="e">
        <f>COUNTIF(#REF!,"Cardiovascular")</f>
        <v>#REF!</v>
      </c>
      <c r="K31" s="8" t="e">
        <f>COUNTIF(#REF!,"Cardiovascular")</f>
        <v>#REF!</v>
      </c>
      <c r="L31" s="8" t="e">
        <f>COUNTIF(#REF!,"Cardiovascular")</f>
        <v>#REF!</v>
      </c>
      <c r="M31" s="8" t="e">
        <f>COUNTIF(#REF!,"Cardiovascular")</f>
        <v>#REF!</v>
      </c>
      <c r="N31" s="8" t="e">
        <f t="shared" si="9"/>
        <v>#REF!</v>
      </c>
      <c r="O31" s="18" t="e">
        <f t="shared" si="10"/>
        <v>#REF!</v>
      </c>
    </row>
    <row r="32" spans="1:15" ht="13" x14ac:dyDescent="0.25">
      <c r="A32" s="2" t="s">
        <v>45</v>
      </c>
      <c r="B32" s="8" t="e">
        <f>COUNTIF(#REF!,"Cirurgia eletiva")</f>
        <v>#REF!</v>
      </c>
      <c r="C32" s="8" t="e">
        <f>COUNTIF(#REF!,"Cirurgia eletiva")</f>
        <v>#REF!</v>
      </c>
      <c r="D32" s="8" t="e">
        <f>COUNTIF(#REF!,"Cirurgia eletiva")</f>
        <v>#REF!</v>
      </c>
      <c r="E32" s="8" t="e">
        <f>COUNTIF(#REF!,"Cirurgia eletiva")</f>
        <v>#REF!</v>
      </c>
      <c r="F32" s="8" t="e">
        <f>COUNTIF(#REF!,"Cirurgia eletiva")</f>
        <v>#REF!</v>
      </c>
      <c r="G32" s="8" t="e">
        <f>COUNTIF(#REF!,"Cirurgia eletiva")</f>
        <v>#REF!</v>
      </c>
      <c r="H32" s="8" t="e">
        <f>COUNTIF(#REF!,"Cirurgia eletiva")</f>
        <v>#REF!</v>
      </c>
      <c r="I32" s="8" t="e">
        <f>COUNTIF(#REF!,"Cirurgia eletiva")</f>
        <v>#REF!</v>
      </c>
      <c r="J32" s="8" t="e">
        <f>COUNTIF(#REF!,"Cirurgia eletiva")</f>
        <v>#REF!</v>
      </c>
      <c r="K32" s="8" t="e">
        <f>COUNTIF(#REF!,"Cirurgia eletiva")</f>
        <v>#REF!</v>
      </c>
      <c r="L32" s="8" t="e">
        <f>COUNTIF(#REF!,"Cirurgia eletiva")</f>
        <v>#REF!</v>
      </c>
      <c r="M32" s="8" t="e">
        <f>COUNTIF(#REF!,"Cirurgia eletiva")</f>
        <v>#REF!</v>
      </c>
      <c r="N32" s="8" t="e">
        <f t="shared" si="9"/>
        <v>#REF!</v>
      </c>
      <c r="O32" s="18" t="e">
        <f t="shared" si="10"/>
        <v>#REF!</v>
      </c>
    </row>
    <row r="33" spans="1:15" ht="13" x14ac:dyDescent="0.25">
      <c r="A33" s="2" t="s">
        <v>46</v>
      </c>
      <c r="B33" s="8" t="e">
        <f>COUNTIF(#REF!,"Cirurgia emergência")</f>
        <v>#REF!</v>
      </c>
      <c r="C33" s="8" t="e">
        <f>COUNTIF(#REF!,"Cirurgia emergência")</f>
        <v>#REF!</v>
      </c>
      <c r="D33" s="8" t="e">
        <f>COUNTIF(#REF!,"Cirurgia emergência")</f>
        <v>#REF!</v>
      </c>
      <c r="E33" s="8" t="e">
        <f>COUNTIF(#REF!,"Cirurgia emergência")</f>
        <v>#REF!</v>
      </c>
      <c r="F33" s="8" t="e">
        <f>COUNTIF(#REF!,"Cirurgia emergência")</f>
        <v>#REF!</v>
      </c>
      <c r="G33" s="8" t="e">
        <f>COUNTIF(#REF!,"Cirurgia emergência")</f>
        <v>#REF!</v>
      </c>
      <c r="H33" s="8" t="e">
        <f>COUNTIF(#REF!,"Cirurgia emergência")</f>
        <v>#REF!</v>
      </c>
      <c r="I33" s="8" t="e">
        <f>COUNTIF(#REF!,"Cirurgia emergência")</f>
        <v>#REF!</v>
      </c>
      <c r="J33" s="8" t="e">
        <f>COUNTIF(#REF!,"Cirurgia emergência")</f>
        <v>#REF!</v>
      </c>
      <c r="K33" s="8" t="e">
        <f>COUNTIF(#REF!,"Cirurgia emergência")</f>
        <v>#REF!</v>
      </c>
      <c r="L33" s="8" t="e">
        <f>COUNTIF(#REF!,"Cirurgia emergência")</f>
        <v>#REF!</v>
      </c>
      <c r="M33" s="8" t="e">
        <f>COUNTIF(#REF!,"Cirurgia emergência")</f>
        <v>#REF!</v>
      </c>
      <c r="N33" s="8" t="e">
        <f t="shared" si="9"/>
        <v>#REF!</v>
      </c>
      <c r="O33" s="18" t="e">
        <f t="shared" si="10"/>
        <v>#REF!</v>
      </c>
    </row>
    <row r="34" spans="1:15" ht="13" x14ac:dyDescent="0.25">
      <c r="A34" s="17" t="s">
        <v>16</v>
      </c>
      <c r="B34" s="10" t="e">
        <f t="shared" ref="B34:M34" si="11">SUM(B24:B33)</f>
        <v>#REF!</v>
      </c>
      <c r="C34" s="10" t="e">
        <f t="shared" si="11"/>
        <v>#REF!</v>
      </c>
      <c r="D34" s="10" t="e">
        <f t="shared" si="11"/>
        <v>#REF!</v>
      </c>
      <c r="E34" s="10" t="e">
        <f t="shared" si="11"/>
        <v>#REF!</v>
      </c>
      <c r="F34" s="10" t="e">
        <f t="shared" si="11"/>
        <v>#REF!</v>
      </c>
      <c r="G34" s="10" t="e">
        <f t="shared" si="11"/>
        <v>#REF!</v>
      </c>
      <c r="H34" s="8" t="e">
        <f t="shared" si="11"/>
        <v>#REF!</v>
      </c>
      <c r="I34" s="8" t="e">
        <f t="shared" si="11"/>
        <v>#REF!</v>
      </c>
      <c r="J34" s="8" t="e">
        <f t="shared" si="11"/>
        <v>#REF!</v>
      </c>
      <c r="K34" s="8" t="e">
        <f t="shared" si="11"/>
        <v>#REF!</v>
      </c>
      <c r="L34" s="8" t="e">
        <f t="shared" si="11"/>
        <v>#REF!</v>
      </c>
      <c r="M34" s="8" t="e">
        <f t="shared" si="11"/>
        <v>#REF!</v>
      </c>
      <c r="N34" s="8" t="e">
        <f t="shared" si="9"/>
        <v>#REF!</v>
      </c>
    </row>
    <row r="36" spans="1:15" ht="13" x14ac:dyDescent="0.3">
      <c r="A36" s="24" t="s">
        <v>47</v>
      </c>
      <c r="B36" s="15">
        <v>44927</v>
      </c>
      <c r="C36" s="15">
        <v>44958</v>
      </c>
      <c r="D36" s="15">
        <v>44986</v>
      </c>
      <c r="E36" s="15">
        <v>45017</v>
      </c>
      <c r="F36" s="15">
        <v>45047</v>
      </c>
      <c r="G36" s="15">
        <v>45078</v>
      </c>
      <c r="H36" s="15">
        <v>45108</v>
      </c>
      <c r="I36" s="15">
        <v>45139</v>
      </c>
      <c r="J36" s="15">
        <v>45170</v>
      </c>
      <c r="K36" s="15">
        <v>45200</v>
      </c>
      <c r="L36" s="15">
        <v>45231</v>
      </c>
      <c r="M36" s="15">
        <v>45261</v>
      </c>
    </row>
    <row r="37" spans="1:15" ht="13" x14ac:dyDescent="0.25">
      <c r="A37" s="2" t="s">
        <v>48</v>
      </c>
      <c r="B37" s="8" t="e">
        <f>COUNTIF(#REF!,"Primeira IOT")</f>
        <v>#REF!</v>
      </c>
      <c r="C37" s="8" t="e">
        <f>COUNTIF(#REF!,"Primeira IOT")</f>
        <v>#REF!</v>
      </c>
      <c r="D37" s="8" t="e">
        <f>COUNTIF(#REF!,"Primeira IOT")</f>
        <v>#REF!</v>
      </c>
      <c r="E37" s="8" t="e">
        <f>COUNTIF(#REF!,"Primeira IOT")</f>
        <v>#REF!</v>
      </c>
      <c r="F37" s="8" t="e">
        <f>COUNTIF(#REF!,"Primeira IOT")</f>
        <v>#REF!</v>
      </c>
      <c r="G37" s="8" t="e">
        <f>COUNTIF(#REF!,"Primeira IOT")</f>
        <v>#REF!</v>
      </c>
      <c r="H37" s="8" t="e">
        <f>COUNTIF(#REF!,"Primeira IOT")</f>
        <v>#REF!</v>
      </c>
      <c r="I37" s="8" t="e">
        <f>COUNTIF(#REF!,"Primeira IOT")</f>
        <v>#REF!</v>
      </c>
      <c r="J37" s="8" t="e">
        <f>COUNTIF(#REF!,"Primeira IOT")</f>
        <v>#REF!</v>
      </c>
      <c r="K37" s="8" t="e">
        <f>COUNTIF(#REF!,"Primeira IOT")</f>
        <v>#REF!</v>
      </c>
      <c r="L37" s="8" t="e">
        <f>COUNTIF(#REF!,"Primeira IOT")</f>
        <v>#REF!</v>
      </c>
      <c r="M37" s="8" t="e">
        <f>COUNTIF(#REF!,"Primeira IOT")</f>
        <v>#REF!</v>
      </c>
    </row>
    <row r="38" spans="1:15" ht="13" x14ac:dyDescent="0.25">
      <c r="A38" s="2" t="s">
        <v>49</v>
      </c>
      <c r="B38" s="8" t="e">
        <f>COUNTIF(#REF!,"Segunda IOT")</f>
        <v>#REF!</v>
      </c>
      <c r="C38" s="8" t="e">
        <f>COUNTIF(#REF!,"Segunda IOT")</f>
        <v>#REF!</v>
      </c>
      <c r="D38" s="8" t="e">
        <f>COUNTIF(#REF!,"Segunda IOT")</f>
        <v>#REF!</v>
      </c>
      <c r="E38" s="8" t="e">
        <f>COUNTIF(#REF!,"Segunda IOT")</f>
        <v>#REF!</v>
      </c>
      <c r="F38" s="8" t="e">
        <f>COUNTIF(#REF!,"Segunda IOT")</f>
        <v>#REF!</v>
      </c>
      <c r="G38" s="8" t="e">
        <f>COUNTIF(#REF!,"Segunda IOT")</f>
        <v>#REF!</v>
      </c>
      <c r="H38" s="8" t="e">
        <f>COUNTIF(#REF!,"Segunda IOT")</f>
        <v>#REF!</v>
      </c>
      <c r="I38" s="8" t="e">
        <f>COUNTIF(#REF!,"Segunda IOT")</f>
        <v>#REF!</v>
      </c>
      <c r="J38" s="8" t="e">
        <f>COUNTIF(#REF!,"Segunda IOT")</f>
        <v>#REF!</v>
      </c>
      <c r="K38" s="8" t="e">
        <f>COUNTIF(#REF!,"Segunda IOT")</f>
        <v>#REF!</v>
      </c>
      <c r="L38" s="8" t="e">
        <f>COUNTIF(#REF!,"Segunda IOT")</f>
        <v>#REF!</v>
      </c>
      <c r="M38" s="8" t="e">
        <f>COUNTIF(#REF!,"Segunda IOT")</f>
        <v>#REF!</v>
      </c>
    </row>
    <row r="39" spans="1:15" ht="13" x14ac:dyDescent="0.25">
      <c r="A39" s="2" t="s">
        <v>50</v>
      </c>
      <c r="B39" s="8" t="e">
        <f>COUNTIF(#REF!,"Terceira IOT")</f>
        <v>#REF!</v>
      </c>
      <c r="C39" s="8" t="e">
        <f>COUNTIF(#REF!,"Terceira IOT")</f>
        <v>#REF!</v>
      </c>
      <c r="D39" s="8" t="e">
        <f>COUNTIF(#REF!,"Terceira IOT")</f>
        <v>#REF!</v>
      </c>
      <c r="E39" s="8" t="e">
        <f>COUNTIF(#REF!,"Terceira IOT")</f>
        <v>#REF!</v>
      </c>
      <c r="F39" s="8" t="e">
        <f>COUNTIF(#REF!,"Terceira IOT")</f>
        <v>#REF!</v>
      </c>
      <c r="G39" s="8" t="e">
        <f>COUNTIF(#REF!,"Terceira IOT")</f>
        <v>#REF!</v>
      </c>
      <c r="H39" s="8" t="e">
        <f>COUNTIF(#REF!,"Terceira IOT")</f>
        <v>#REF!</v>
      </c>
      <c r="I39" s="8" t="e">
        <f>COUNTIF(#REF!,"Terceira IOT")</f>
        <v>#REF!</v>
      </c>
      <c r="J39" s="8" t="e">
        <f>COUNTIF(#REF!,"Terceira IOT")</f>
        <v>#REF!</v>
      </c>
      <c r="K39" s="8" t="e">
        <f>COUNTIF(#REF!,"Terceira IOT")</f>
        <v>#REF!</v>
      </c>
      <c r="L39" s="8" t="e">
        <f>COUNTIF(#REF!,"Terceira IOT")</f>
        <v>#REF!</v>
      </c>
      <c r="M39" s="8" t="e">
        <f>COUNTIF(#REF!,"Terceira IOT")</f>
        <v>#REF!</v>
      </c>
    </row>
    <row r="40" spans="1:15" ht="13" x14ac:dyDescent="0.25">
      <c r="A40" s="2" t="s">
        <v>51</v>
      </c>
      <c r="B40" s="8" t="e">
        <f>COUNTIF(#REF!,"Quarta IOT")</f>
        <v>#REF!</v>
      </c>
      <c r="C40" s="8" t="e">
        <f>COUNTIF(#REF!,"Quarta IOT")</f>
        <v>#REF!</v>
      </c>
      <c r="D40" s="8" t="e">
        <f>COUNTIF(#REF!,"Quarta IOT")</f>
        <v>#REF!</v>
      </c>
      <c r="E40" s="8" t="e">
        <f>COUNTIF(#REF!,"Quarta IOT")</f>
        <v>#REF!</v>
      </c>
      <c r="F40" s="8" t="e">
        <f>COUNTIF(#REF!,"Quarta IOT")</f>
        <v>#REF!</v>
      </c>
      <c r="G40" s="8" t="e">
        <f>COUNTIF(#REF!,"Quarta IOT")</f>
        <v>#REF!</v>
      </c>
      <c r="H40" s="8" t="e">
        <f>COUNTIF(#REF!,"Quarta IOT")</f>
        <v>#REF!</v>
      </c>
      <c r="I40" s="8" t="e">
        <f>COUNTIF(#REF!,"Quarta IOT")</f>
        <v>#REF!</v>
      </c>
      <c r="J40" s="8" t="e">
        <f>COUNTIF(#REF!,"Quarta IOT")</f>
        <v>#REF!</v>
      </c>
      <c r="K40" s="8" t="e">
        <f>COUNTIF(#REF!,"Quarta IOT")</f>
        <v>#REF!</v>
      </c>
      <c r="L40" s="8" t="e">
        <f>COUNTIF(#REF!,"Quarta IOT")</f>
        <v>#REF!</v>
      </c>
      <c r="M40" s="8" t="e">
        <f>COUNTIF(#REF!,"Quarta IOT")</f>
        <v>#REF!</v>
      </c>
    </row>
    <row r="41" spans="1:15" ht="13" x14ac:dyDescent="0.25">
      <c r="A41" s="2" t="s">
        <v>52</v>
      </c>
      <c r="B41" s="8" t="e">
        <f>COUNTIF(#REF!,"Quinta IOT")</f>
        <v>#REF!</v>
      </c>
      <c r="C41" s="8" t="e">
        <f>COUNTIF(#REF!,"Quinta IOT")</f>
        <v>#REF!</v>
      </c>
      <c r="D41" s="8" t="e">
        <f>COUNTIF(#REF!,"Quinta IOT")</f>
        <v>#REF!</v>
      </c>
      <c r="E41" s="8" t="e">
        <f>COUNTIF(#REF!,"Quinta IOT")</f>
        <v>#REF!</v>
      </c>
      <c r="F41" s="8" t="e">
        <f>COUNTIF(#REF!,"Quinta IOT")</f>
        <v>#REF!</v>
      </c>
      <c r="G41" s="8" t="e">
        <f>COUNTIF(#REF!,"Quinta IOT")</f>
        <v>#REF!</v>
      </c>
      <c r="H41" s="8" t="e">
        <f>COUNTIF(#REF!,"Quinta IOT")</f>
        <v>#REF!</v>
      </c>
      <c r="I41" s="8" t="e">
        <f>COUNTIF(#REF!,"Quinta IOT")</f>
        <v>#REF!</v>
      </c>
      <c r="J41" s="8" t="e">
        <f>COUNTIF(#REF!,"Quinta IOT")</f>
        <v>#REF!</v>
      </c>
      <c r="K41" s="8" t="e">
        <f>COUNTIF(#REF!,"Quinta IOT")</f>
        <v>#REF!</v>
      </c>
      <c r="L41" s="8" t="e">
        <f>COUNTIF(#REF!,"Quinta IOT")</f>
        <v>#REF!</v>
      </c>
      <c r="M41" s="8" t="e">
        <f>COUNTIF(#REF!,"Quinta IOT")</f>
        <v>#REF!</v>
      </c>
    </row>
    <row r="42" spans="1:15" ht="13" x14ac:dyDescent="0.3">
      <c r="A42" s="25" t="s">
        <v>53</v>
      </c>
      <c r="B42" s="26" t="e">
        <f t="shared" ref="B42:M42" si="12">SUM(B37:B41)</f>
        <v>#REF!</v>
      </c>
      <c r="C42" s="26" t="e">
        <f t="shared" si="12"/>
        <v>#REF!</v>
      </c>
      <c r="D42" s="26" t="e">
        <f t="shared" si="12"/>
        <v>#REF!</v>
      </c>
      <c r="E42" s="26" t="e">
        <f t="shared" si="12"/>
        <v>#REF!</v>
      </c>
      <c r="F42" s="26" t="e">
        <f t="shared" si="12"/>
        <v>#REF!</v>
      </c>
      <c r="G42" s="26" t="e">
        <f t="shared" si="12"/>
        <v>#REF!</v>
      </c>
      <c r="H42" s="27" t="e">
        <f t="shared" si="12"/>
        <v>#REF!</v>
      </c>
      <c r="I42" s="27" t="e">
        <f t="shared" si="12"/>
        <v>#REF!</v>
      </c>
      <c r="J42" s="27" t="e">
        <f t="shared" si="12"/>
        <v>#REF!</v>
      </c>
      <c r="K42" s="27" t="e">
        <f t="shared" si="12"/>
        <v>#REF!</v>
      </c>
      <c r="L42" s="27" t="e">
        <f t="shared" si="12"/>
        <v>#REF!</v>
      </c>
      <c r="M42" s="27" t="e">
        <f t="shared" si="12"/>
        <v>#REF!</v>
      </c>
    </row>
    <row r="44" spans="1:15" ht="13" x14ac:dyDescent="0.25">
      <c r="A44" s="1" t="s">
        <v>54</v>
      </c>
      <c r="B44" s="15">
        <v>44927</v>
      </c>
      <c r="C44" s="15">
        <v>44958</v>
      </c>
      <c r="D44" s="15">
        <v>44986</v>
      </c>
      <c r="E44" s="15">
        <v>45017</v>
      </c>
      <c r="F44" s="15">
        <v>45047</v>
      </c>
      <c r="G44" s="15">
        <v>45078</v>
      </c>
      <c r="H44" s="15">
        <v>45108</v>
      </c>
      <c r="I44" s="15">
        <v>45139</v>
      </c>
      <c r="J44" s="15">
        <v>45170</v>
      </c>
      <c r="K44" s="15">
        <v>45200</v>
      </c>
      <c r="L44" s="15">
        <v>45231</v>
      </c>
      <c r="M44" s="15">
        <v>45261</v>
      </c>
      <c r="N44" s="14" t="s">
        <v>16</v>
      </c>
      <c r="O44" s="14" t="s">
        <v>17</v>
      </c>
    </row>
    <row r="45" spans="1:15" ht="13" x14ac:dyDescent="0.25">
      <c r="A45" s="2" t="s">
        <v>55</v>
      </c>
      <c r="B45" s="8" t="e">
        <f>COUNTIF(#REF!,"Insuficência respiratória aguda")</f>
        <v>#REF!</v>
      </c>
      <c r="C45" s="8" t="e">
        <f>COUNTIF(#REF!,"Insuficência respiratória aguda")</f>
        <v>#REF!</v>
      </c>
      <c r="D45" s="8" t="e">
        <f>COUNTIF(#REF!,"Insuficência respiratória aguda")</f>
        <v>#REF!</v>
      </c>
      <c r="E45" s="8" t="e">
        <f>COUNTIF(#REF!,"Insuficência respiratória aguda")</f>
        <v>#REF!</v>
      </c>
      <c r="F45" s="8" t="e">
        <f>COUNTIF(#REF!,"Insuficência respiratória aguda")</f>
        <v>#REF!</v>
      </c>
      <c r="G45" s="8" t="e">
        <f>COUNTIF(#REF!,"Insuficência respiratória aguda")</f>
        <v>#REF!</v>
      </c>
      <c r="H45" s="8" t="e">
        <f>COUNTIF(#REF!,"Insuficência respiratória aguda")</f>
        <v>#REF!</v>
      </c>
      <c r="I45" s="8" t="e">
        <f>COUNTIF(#REF!,"Insuficência respiratória aguda")</f>
        <v>#REF!</v>
      </c>
      <c r="J45" s="8" t="e">
        <f>COUNTIF(#REF!,"Insuficência respiratória aguda")</f>
        <v>#REF!</v>
      </c>
      <c r="K45" s="8" t="e">
        <f>COUNTIF(#REF!,"Insuficência respiratória aguda")</f>
        <v>#REF!</v>
      </c>
      <c r="L45" s="8" t="e">
        <f>COUNTIF(#REF!,"Insuficência respiratória aguda")</f>
        <v>#REF!</v>
      </c>
      <c r="M45" s="8" t="e">
        <f>COUNTIF(#REF!,"Insuficência respiratória aguda")</f>
        <v>#REF!</v>
      </c>
      <c r="N45" s="8" t="e">
        <f t="shared" ref="N45:N57" si="13">SUM(B45:M45)</f>
        <v>#REF!</v>
      </c>
      <c r="O45" s="18" t="e">
        <f t="shared" ref="O45:O57" si="14">N45/$N$58</f>
        <v>#REF!</v>
      </c>
    </row>
    <row r="46" spans="1:15" ht="13" x14ac:dyDescent="0.25">
      <c r="A46" s="2" t="s">
        <v>56</v>
      </c>
      <c r="B46" s="8" t="e">
        <f>COUNTIF(#REF!,"Insuficência respiratória crônica agudizada")</f>
        <v>#REF!</v>
      </c>
      <c r="C46" s="8" t="e">
        <f>COUNTIF(#REF!,"Insuficência respiratória crônica agudizada")</f>
        <v>#REF!</v>
      </c>
      <c r="D46" s="8" t="e">
        <f>COUNTIF(#REF!,"Insuficência respiratória crônica agudizada")</f>
        <v>#REF!</v>
      </c>
      <c r="E46" s="8" t="e">
        <f>COUNTIF(#REF!,"Insuficência respiratória crônica agudizada")</f>
        <v>#REF!</v>
      </c>
      <c r="F46" s="8" t="e">
        <f>COUNTIF(#REF!,"Insuficência respiratória crônica agudizada")</f>
        <v>#REF!</v>
      </c>
      <c r="G46" s="8" t="e">
        <f>COUNTIF(#REF!,"Insuficência respiratória crônica agudizada")</f>
        <v>#REF!</v>
      </c>
      <c r="H46" s="8" t="e">
        <f>COUNTIF(#REF!,"Insuficência respiratória crônica agudizada")</f>
        <v>#REF!</v>
      </c>
      <c r="I46" s="8" t="e">
        <f>COUNTIF(#REF!,"Insuficência respiratória crônica agudizada")</f>
        <v>#REF!</v>
      </c>
      <c r="J46" s="8" t="e">
        <f>COUNTIF(#REF!,"Insuficência respiratória crônica agudizada")</f>
        <v>#REF!</v>
      </c>
      <c r="K46" s="8" t="e">
        <f>COUNTIF(#REF!,"Insuficência respiratória crônica agudizada")</f>
        <v>#REF!</v>
      </c>
      <c r="L46" s="8" t="e">
        <f>COUNTIF(#REF!,"Insuficência respiratória crônica agudizada")</f>
        <v>#REF!</v>
      </c>
      <c r="M46" s="8" t="e">
        <f>COUNTIF(#REF!,"Insuficência respiratória crônica agudizada")</f>
        <v>#REF!</v>
      </c>
      <c r="N46" s="8" t="e">
        <f t="shared" si="13"/>
        <v>#REF!</v>
      </c>
      <c r="O46" s="18" t="e">
        <f t="shared" si="14"/>
        <v>#REF!</v>
      </c>
    </row>
    <row r="47" spans="1:15" ht="13" x14ac:dyDescent="0.25">
      <c r="A47" s="2" t="s">
        <v>57</v>
      </c>
      <c r="B47" s="8" t="e">
        <f>COUNTIF(#REF!,"Rebaixamento nível de consciência")</f>
        <v>#REF!</v>
      </c>
      <c r="C47" s="8" t="e">
        <f>COUNTIF(#REF!,"Rebaixamento nível de consciência")</f>
        <v>#REF!</v>
      </c>
      <c r="D47" s="8" t="e">
        <f>COUNTIF(#REF!,"Rebaixamento nível de consciência")</f>
        <v>#REF!</v>
      </c>
      <c r="E47" s="8" t="e">
        <f>COUNTIF(#REF!,"Rebaixamento nível de consciência")</f>
        <v>#REF!</v>
      </c>
      <c r="F47" s="8" t="e">
        <f>COUNTIF(#REF!,"Rebaixamento nível de consciência")</f>
        <v>#REF!</v>
      </c>
      <c r="G47" s="8" t="e">
        <f>COUNTIF(#REF!,"Rebaixamento nível de consciência")</f>
        <v>#REF!</v>
      </c>
      <c r="H47" s="8" t="e">
        <f>COUNTIF(#REF!,"Rebaixamento nível de consciência")</f>
        <v>#REF!</v>
      </c>
      <c r="I47" s="8" t="e">
        <f>COUNTIF(#REF!,"Rebaixamento nível de consciência")</f>
        <v>#REF!</v>
      </c>
      <c r="J47" s="8" t="e">
        <f>COUNTIF(#REF!,"Rebaixamento nível de consciência")</f>
        <v>#REF!</v>
      </c>
      <c r="K47" s="8" t="e">
        <f>COUNTIF(#REF!,"Rebaixamento nível de consciência")</f>
        <v>#REF!</v>
      </c>
      <c r="L47" s="8" t="e">
        <f>COUNTIF(#REF!,"Rebaixamento nível de consciência")</f>
        <v>#REF!</v>
      </c>
      <c r="M47" s="8" t="e">
        <f>COUNTIF(#REF!,"Rebaixamento nível de consciência")</f>
        <v>#REF!</v>
      </c>
      <c r="N47" s="8" t="e">
        <f t="shared" si="13"/>
        <v>#REF!</v>
      </c>
      <c r="O47" s="18" t="e">
        <f t="shared" si="14"/>
        <v>#REF!</v>
      </c>
    </row>
    <row r="48" spans="1:15" ht="13" x14ac:dyDescent="0.25">
      <c r="A48" s="2" t="s">
        <v>58</v>
      </c>
      <c r="B48" s="8" t="e">
        <f>COUNTIF(#REF!,"PCR")</f>
        <v>#REF!</v>
      </c>
      <c r="C48" s="8" t="e">
        <f>COUNTIF(#REF!,"PCR")</f>
        <v>#REF!</v>
      </c>
      <c r="D48" s="8" t="e">
        <f>COUNTIF(#REF!,"PCR")</f>
        <v>#REF!</v>
      </c>
      <c r="E48" s="8" t="e">
        <f>COUNTIF(#REF!,"PCR")</f>
        <v>#REF!</v>
      </c>
      <c r="F48" s="8" t="e">
        <f>COUNTIF(#REF!,"PCR")</f>
        <v>#REF!</v>
      </c>
      <c r="G48" s="8" t="e">
        <f>COUNTIF(#REF!,"PCR")</f>
        <v>#REF!</v>
      </c>
      <c r="H48" s="8" t="e">
        <f>COUNTIF(#REF!,"PCR")</f>
        <v>#REF!</v>
      </c>
      <c r="I48" s="8" t="e">
        <f>COUNTIF(#REF!,"PCR")</f>
        <v>#REF!</v>
      </c>
      <c r="J48" s="8" t="e">
        <f>COUNTIF(#REF!,"PCR")</f>
        <v>#REF!</v>
      </c>
      <c r="K48" s="8" t="e">
        <f>COUNTIF(#REF!,"PCR")</f>
        <v>#REF!</v>
      </c>
      <c r="L48" s="8" t="e">
        <f>COUNTIF(#REF!,"PCR")</f>
        <v>#REF!</v>
      </c>
      <c r="M48" s="8" t="e">
        <f>COUNTIF(#REF!,"PCR")</f>
        <v>#REF!</v>
      </c>
      <c r="N48" s="8" t="e">
        <f t="shared" si="13"/>
        <v>#REF!</v>
      </c>
      <c r="O48" s="18" t="e">
        <f t="shared" si="14"/>
        <v>#REF!</v>
      </c>
    </row>
    <row r="49" spans="1:15" ht="13" x14ac:dyDescent="0.25">
      <c r="A49" s="2" t="s">
        <v>36</v>
      </c>
      <c r="B49" s="8" t="e">
        <f>COUNTIF(#REF!,"Cirurgica")</f>
        <v>#REF!</v>
      </c>
      <c r="C49" s="8" t="e">
        <f>COUNTIF(#REF!,"Cirurgica")</f>
        <v>#REF!</v>
      </c>
      <c r="D49" s="8" t="e">
        <f>COUNTIF(#REF!,"Cirurgica")</f>
        <v>#REF!</v>
      </c>
      <c r="E49" s="8" t="e">
        <f>COUNTIF(#REF!,"Cirurgica")</f>
        <v>#REF!</v>
      </c>
      <c r="F49" s="8" t="e">
        <f>COUNTIF(#REF!,"Cirurgica")</f>
        <v>#REF!</v>
      </c>
      <c r="G49" s="8" t="e">
        <f>COUNTIF(#REF!,"Cirurgica")</f>
        <v>#REF!</v>
      </c>
      <c r="H49" s="8" t="e">
        <f>COUNTIF(#REF!,"Cirurgica")</f>
        <v>#REF!</v>
      </c>
      <c r="I49" s="8" t="e">
        <f>COUNTIF(#REF!,"Cirurgica")</f>
        <v>#REF!</v>
      </c>
      <c r="J49" s="8" t="e">
        <f>COUNTIF(#REF!,"Cirurgica")</f>
        <v>#REF!</v>
      </c>
      <c r="K49" s="8" t="e">
        <f>COUNTIF(#REF!,"Cirurgica")</f>
        <v>#REF!</v>
      </c>
      <c r="L49" s="8" t="e">
        <f>COUNTIF(#REF!,"Cirurgica")</f>
        <v>#REF!</v>
      </c>
      <c r="M49" s="8" t="e">
        <f>COUNTIF(#REF!,"Cirurgica")</f>
        <v>#REF!</v>
      </c>
      <c r="N49" s="8" t="e">
        <f t="shared" si="13"/>
        <v>#REF!</v>
      </c>
      <c r="O49" s="18" t="e">
        <f t="shared" si="14"/>
        <v>#REF!</v>
      </c>
    </row>
    <row r="50" spans="1:15" ht="13" x14ac:dyDescent="0.25">
      <c r="A50" s="2" t="s">
        <v>59</v>
      </c>
      <c r="B50" s="8" t="e">
        <f>COUNTIF(#REF!,"Procedimentos com sedação")</f>
        <v>#REF!</v>
      </c>
      <c r="C50" s="8" t="e">
        <f>COUNTIF(#REF!,"Procedimentos com sedação")</f>
        <v>#REF!</v>
      </c>
      <c r="D50" s="8" t="e">
        <f>COUNTIF(#REF!,"Procedimentos com sedação")</f>
        <v>#REF!</v>
      </c>
      <c r="E50" s="8" t="e">
        <f>COUNTIF(#REF!,"Procedimentos com sedação")</f>
        <v>#REF!</v>
      </c>
      <c r="F50" s="8" t="e">
        <f>COUNTIF(#REF!,"Procedimentos com sedação")</f>
        <v>#REF!</v>
      </c>
      <c r="G50" s="8" t="e">
        <f>COUNTIF(#REF!,"Procedimentos com sedação")</f>
        <v>#REF!</v>
      </c>
      <c r="H50" s="8" t="e">
        <f>COUNTIF(#REF!,"Procedimentos com sedação")</f>
        <v>#REF!</v>
      </c>
      <c r="I50" s="8" t="e">
        <f>COUNTIF(#REF!,"Procedimentos com sedação")</f>
        <v>#REF!</v>
      </c>
      <c r="J50" s="8" t="e">
        <f>COUNTIF(#REF!,"Procedimentos com sedação")</f>
        <v>#REF!</v>
      </c>
      <c r="K50" s="8" t="e">
        <f>COUNTIF(#REF!,"Procedimentos com sedação")</f>
        <v>#REF!</v>
      </c>
      <c r="L50" s="8" t="e">
        <f>COUNTIF(#REF!,"Procedimentos com sedação")</f>
        <v>#REF!</v>
      </c>
      <c r="M50" s="8" t="e">
        <f>COUNTIF(#REF!,"Procedimentos com sedação")</f>
        <v>#REF!</v>
      </c>
      <c r="N50" s="8" t="e">
        <f t="shared" si="13"/>
        <v>#REF!</v>
      </c>
      <c r="O50" s="18" t="e">
        <f t="shared" si="14"/>
        <v>#REF!</v>
      </c>
    </row>
    <row r="51" spans="1:15" ht="13" x14ac:dyDescent="0.25">
      <c r="A51" s="2" t="s">
        <v>60</v>
      </c>
      <c r="B51" s="8" t="e">
        <f>COUNTIF(#REF!,"Obstrução das vias aéreas")</f>
        <v>#REF!</v>
      </c>
      <c r="C51" s="8" t="e">
        <f>COUNTIF(#REF!,"Obstrução das vias aéreas")</f>
        <v>#REF!</v>
      </c>
      <c r="D51" s="8" t="e">
        <f>COUNTIF(#REF!,"Obstrução das vias aéreas")</f>
        <v>#REF!</v>
      </c>
      <c r="E51" s="8" t="e">
        <f>COUNTIF(#REF!,"Obstrução das vias aéreas")</f>
        <v>#REF!</v>
      </c>
      <c r="F51" s="8" t="e">
        <f>COUNTIF(#REF!,"Obstrução das vias aéreas")</f>
        <v>#REF!</v>
      </c>
      <c r="G51" s="8" t="e">
        <f>COUNTIF(#REF!,"Obstrução das vias aéreas")</f>
        <v>#REF!</v>
      </c>
      <c r="H51" s="8" t="e">
        <f>COUNTIF(#REF!,"Obstrução das vias aéreas")</f>
        <v>#REF!</v>
      </c>
      <c r="I51" s="8" t="e">
        <f>COUNTIF(#REF!,"Obstrução das vias aéreas")</f>
        <v>#REF!</v>
      </c>
      <c r="J51" s="8" t="e">
        <f>COUNTIF(#REF!,"Obstrução das vias aéreas")</f>
        <v>#REF!</v>
      </c>
      <c r="K51" s="8" t="e">
        <f>COUNTIF(#REF!,"Obstrução das vias aéreas")</f>
        <v>#REF!</v>
      </c>
      <c r="L51" s="8" t="e">
        <f>COUNTIF(#REF!,"Obstrução das vias aéreas")</f>
        <v>#REF!</v>
      </c>
      <c r="M51" s="8" t="e">
        <f>COUNTIF(#REF!,"Obstrução das vias aéreas")</f>
        <v>#REF!</v>
      </c>
      <c r="N51" s="8" t="e">
        <f t="shared" si="13"/>
        <v>#REF!</v>
      </c>
      <c r="O51" s="18" t="e">
        <f t="shared" si="14"/>
        <v>#REF!</v>
      </c>
    </row>
    <row r="52" spans="1:15" ht="13" x14ac:dyDescent="0.25">
      <c r="A52" s="2" t="s">
        <v>61</v>
      </c>
      <c r="B52" s="8" t="e">
        <f>COUNTIF(#REF!,"Instabilidade Hemodinamica")</f>
        <v>#REF!</v>
      </c>
      <c r="C52" s="8" t="e">
        <f>COUNTIF(#REF!,"Instabilidade Hemodinamica")</f>
        <v>#REF!</v>
      </c>
      <c r="D52" s="8" t="e">
        <f>COUNTIF(#REF!,"Instabilidade Hemodinamica")</f>
        <v>#REF!</v>
      </c>
      <c r="E52" s="8" t="e">
        <f>COUNTIF(#REF!,"Instabilidade Hemodinamica")</f>
        <v>#REF!</v>
      </c>
      <c r="F52" s="8" t="e">
        <f>COUNTIF(#REF!,"Instabilidade Hemodinamica")</f>
        <v>#REF!</v>
      </c>
      <c r="G52" s="8" t="e">
        <f>COUNTIF(#REF!,"Instabilidade Hemodinamica")</f>
        <v>#REF!</v>
      </c>
      <c r="H52" s="8" t="e">
        <f>COUNTIF(#REF!,"Instabilidade Hemodinamica")</f>
        <v>#REF!</v>
      </c>
      <c r="I52" s="8" t="e">
        <f>COUNTIF(#REF!,"Instabilidade Hemodinamica")</f>
        <v>#REF!</v>
      </c>
      <c r="J52" s="8" t="e">
        <f>COUNTIF(#REF!,"Instabilidade Hemodinamica")</f>
        <v>#REF!</v>
      </c>
      <c r="K52" s="8" t="e">
        <f>COUNTIF(#REF!,"Instabilidade Hemodinamica")</f>
        <v>#REF!</v>
      </c>
      <c r="L52" s="8" t="e">
        <f>COUNTIF(#REF!,"Instabilidade Hemodinamica")</f>
        <v>#REF!</v>
      </c>
      <c r="M52" s="8" t="e">
        <f>COUNTIF(#REF!,"Instabilidade Hemodinamica")</f>
        <v>#REF!</v>
      </c>
      <c r="N52" s="8" t="e">
        <f t="shared" si="13"/>
        <v>#REF!</v>
      </c>
      <c r="O52" s="18" t="e">
        <f t="shared" si="14"/>
        <v>#REF!</v>
      </c>
    </row>
    <row r="53" spans="1:15" ht="13" x14ac:dyDescent="0.25">
      <c r="A53" s="2" t="s">
        <v>62</v>
      </c>
      <c r="B53" s="8" t="e">
        <f>COUNTIF(#REF!,"Incapacidade de manter vias aereas pérvias")</f>
        <v>#REF!</v>
      </c>
      <c r="C53" s="8" t="e">
        <f>COUNTIF(#REF!,"Incapacidade de manter vias aereas pérvias")</f>
        <v>#REF!</v>
      </c>
      <c r="D53" s="8" t="e">
        <f>COUNTIF(#REF!,"Incapacidade de manter vias aereas pérvias")</f>
        <v>#REF!</v>
      </c>
      <c r="E53" s="8" t="e">
        <f>COUNTIF(#REF!,"Incapacidade de manter vias aereas pérvias")</f>
        <v>#REF!</v>
      </c>
      <c r="F53" s="8" t="e">
        <f>COUNTIF(#REF!,"Incapacidade de manter vias aereas pérvias")</f>
        <v>#REF!</v>
      </c>
      <c r="G53" s="8" t="e">
        <f>COUNTIF(#REF!,"Incapacidade de manter vias aereas pérvias")</f>
        <v>#REF!</v>
      </c>
      <c r="H53" s="8" t="e">
        <f>COUNTIF(#REF!,"Incapacidade de manter vias aereas pérvias")</f>
        <v>#REF!</v>
      </c>
      <c r="I53" s="8" t="e">
        <f>COUNTIF(#REF!,"Incapacidade de manter vias aereas pérvias")</f>
        <v>#REF!</v>
      </c>
      <c r="J53" s="8" t="e">
        <f>COUNTIF(#REF!,"Incapacidade de manter vias aereas pérvias")</f>
        <v>#REF!</v>
      </c>
      <c r="K53" s="8" t="e">
        <f>COUNTIF(#REF!,"Incapacidade de manter vias aereas pérvias")</f>
        <v>#REF!</v>
      </c>
      <c r="L53" s="8" t="e">
        <f>COUNTIF(#REF!,"Incapacidade de manter vias aereas pérvias")</f>
        <v>#REF!</v>
      </c>
      <c r="M53" s="8" t="e">
        <f>COUNTIF(#REF!,"Incapacidade de manter vias aereas pérvias")</f>
        <v>#REF!</v>
      </c>
      <c r="N53" s="8" t="e">
        <f t="shared" si="13"/>
        <v>#REF!</v>
      </c>
      <c r="O53" s="18" t="e">
        <f t="shared" si="14"/>
        <v>#REF!</v>
      </c>
    </row>
    <row r="54" spans="1:15" ht="13" x14ac:dyDescent="0.25">
      <c r="A54" s="2" t="s">
        <v>63</v>
      </c>
      <c r="B54" s="8" t="e">
        <f>COUNTIF(#REF!,"Drive respiratório incompetente")</f>
        <v>#REF!</v>
      </c>
      <c r="C54" s="8" t="e">
        <f>COUNTIF(#REF!,"Drive respiratório incompetente")</f>
        <v>#REF!</v>
      </c>
      <c r="D54" s="8" t="e">
        <f>COUNTIF(#REF!,"Drive respiratório incompetente")</f>
        <v>#REF!</v>
      </c>
      <c r="E54" s="8" t="e">
        <f>COUNTIF(#REF!,"Drive respiratório incompetente")</f>
        <v>#REF!</v>
      </c>
      <c r="F54" s="8" t="e">
        <f>COUNTIF(#REF!,"Drive respiratório incompetente")</f>
        <v>#REF!</v>
      </c>
      <c r="G54" s="8" t="e">
        <f>COUNTIF(#REF!,"Drive respiratório incompetente")</f>
        <v>#REF!</v>
      </c>
      <c r="H54" s="8" t="e">
        <f>COUNTIF(#REF!,"Drive respiratório incompetente")</f>
        <v>#REF!</v>
      </c>
      <c r="I54" s="8" t="e">
        <f>COUNTIF(#REF!,"Drive respiratório incompetente")</f>
        <v>#REF!</v>
      </c>
      <c r="J54" s="8" t="e">
        <f>COUNTIF(#REF!,"Drive respiratório incompetente")</f>
        <v>#REF!</v>
      </c>
      <c r="K54" s="8" t="e">
        <f>COUNTIF(#REF!,"Drive respiratório incompetente")</f>
        <v>#REF!</v>
      </c>
      <c r="L54" s="8" t="e">
        <f>COUNTIF(#REF!,"Drive respiratório incompetente")</f>
        <v>#REF!</v>
      </c>
      <c r="M54" s="8" t="e">
        <f>COUNTIF(#REF!,"Drive respiratório incompetente")</f>
        <v>#REF!</v>
      </c>
      <c r="N54" s="8" t="e">
        <f t="shared" si="13"/>
        <v>#REF!</v>
      </c>
      <c r="O54" s="18" t="e">
        <f t="shared" si="14"/>
        <v>#REF!</v>
      </c>
    </row>
    <row r="55" spans="1:15" ht="13" x14ac:dyDescent="0.25">
      <c r="A55" s="2" t="s">
        <v>64</v>
      </c>
      <c r="B55" s="8" t="e">
        <f>COUNTIF(#REF!,"Estridor laringeo")</f>
        <v>#REF!</v>
      </c>
      <c r="C55" s="8" t="e">
        <f>COUNTIF(#REF!,"Estridor laringeo")</f>
        <v>#REF!</v>
      </c>
      <c r="D55" s="8" t="e">
        <f>COUNTIF(#REF!,"Estridor laringeo")</f>
        <v>#REF!</v>
      </c>
      <c r="E55" s="8" t="e">
        <f>COUNTIF(#REF!,"Estridor laringeo")</f>
        <v>#REF!</v>
      </c>
      <c r="F55" s="8" t="e">
        <f>COUNTIF(#REF!,"Estridor laringeo")</f>
        <v>#REF!</v>
      </c>
      <c r="G55" s="8" t="e">
        <f>COUNTIF(#REF!,"Estridor laringeo")</f>
        <v>#REF!</v>
      </c>
      <c r="H55" s="8" t="e">
        <f>COUNTIF(#REF!,"Estridor laringeo")</f>
        <v>#REF!</v>
      </c>
      <c r="I55" s="8" t="e">
        <f>COUNTIF(#REF!,"Estridor laringeo")</f>
        <v>#REF!</v>
      </c>
      <c r="J55" s="8" t="e">
        <f>COUNTIF(#REF!,"Estridor laringeo")</f>
        <v>#REF!</v>
      </c>
      <c r="K55" s="8" t="e">
        <f>COUNTIF(#REF!,"Estridor laringeo")</f>
        <v>#REF!</v>
      </c>
      <c r="L55" s="8" t="e">
        <f>COUNTIF(#REF!,"Estridor laringeo")</f>
        <v>#REF!</v>
      </c>
      <c r="M55" s="8" t="e">
        <f>COUNTIF(#REF!,"Estridor laringeo")</f>
        <v>#REF!</v>
      </c>
      <c r="N55" s="8" t="e">
        <f t="shared" si="13"/>
        <v>#REF!</v>
      </c>
      <c r="O55" s="18" t="e">
        <f t="shared" si="14"/>
        <v>#REF!</v>
      </c>
    </row>
    <row r="56" spans="1:15" ht="13" x14ac:dyDescent="0.25">
      <c r="A56" s="2" t="s">
        <v>65</v>
      </c>
      <c r="B56" s="8" t="e">
        <f>COUNTIF(#REF!,"Dependente prévio de AVM")</f>
        <v>#REF!</v>
      </c>
      <c r="C56" s="8" t="e">
        <f>COUNTIF(#REF!,"Dependente prévio de AVM")</f>
        <v>#REF!</v>
      </c>
      <c r="D56" s="8" t="e">
        <f>COUNTIF(#REF!,"Dependente prévio de AVM")</f>
        <v>#REF!</v>
      </c>
      <c r="E56" s="8" t="e">
        <f>COUNTIF(#REF!,"Dependente prévio de AVM")</f>
        <v>#REF!</v>
      </c>
      <c r="F56" s="8" t="e">
        <f>COUNTIF(#REF!,"Dependente prévio de AVM")</f>
        <v>#REF!</v>
      </c>
      <c r="G56" s="8" t="e">
        <f>COUNTIF(#REF!,"Dependente prévio de AVM")</f>
        <v>#REF!</v>
      </c>
      <c r="H56" s="8" t="e">
        <f>COUNTIF(#REF!,"Dependente prévio de AVM")</f>
        <v>#REF!</v>
      </c>
      <c r="I56" s="8" t="e">
        <f>COUNTIF(#REF!,"Dependente prévio de AVM")</f>
        <v>#REF!</v>
      </c>
      <c r="J56" s="8" t="e">
        <f>COUNTIF(#REF!,"Dependente prévio de AVM")</f>
        <v>#REF!</v>
      </c>
      <c r="K56" s="8" t="e">
        <f>COUNTIF(#REF!,"Dependente prévio de AVM")</f>
        <v>#REF!</v>
      </c>
      <c r="L56" s="8" t="e">
        <f>COUNTIF(#REF!,"Dependente prévio de AVM")</f>
        <v>#REF!</v>
      </c>
      <c r="M56" s="8" t="e">
        <f>COUNTIF(#REF!,"Dependente prévio de AVM")</f>
        <v>#REF!</v>
      </c>
      <c r="N56" s="8" t="e">
        <f t="shared" si="13"/>
        <v>#REF!</v>
      </c>
      <c r="O56" s="18" t="e">
        <f t="shared" si="14"/>
        <v>#REF!</v>
      </c>
    </row>
    <row r="57" spans="1:15" ht="13" x14ac:dyDescent="0.25">
      <c r="A57" s="2" t="s">
        <v>66</v>
      </c>
      <c r="B57" s="8" t="e">
        <f>COUNTIF(#REF!,"Outros")</f>
        <v>#REF!</v>
      </c>
      <c r="C57" s="8" t="e">
        <f>COUNTIF(#REF!,"Outros")</f>
        <v>#REF!</v>
      </c>
      <c r="D57" s="8" t="e">
        <f>COUNTIF(#REF!,"Outros")</f>
        <v>#REF!</v>
      </c>
      <c r="E57" s="8" t="e">
        <f>COUNTIF(#REF!,"Outros")</f>
        <v>#REF!</v>
      </c>
      <c r="F57" s="8" t="e">
        <f>COUNTIF(#REF!,"Outros")</f>
        <v>#REF!</v>
      </c>
      <c r="G57" s="8" t="e">
        <f>COUNTIF(#REF!,"Outros")</f>
        <v>#REF!</v>
      </c>
      <c r="H57" s="8" t="e">
        <f>COUNTIF(#REF!,"Outros")</f>
        <v>#REF!</v>
      </c>
      <c r="I57" s="8" t="e">
        <f>COUNTIF(#REF!,"Outros")</f>
        <v>#REF!</v>
      </c>
      <c r="J57" s="8" t="e">
        <f>COUNTIF(#REF!,"Outros")</f>
        <v>#REF!</v>
      </c>
      <c r="K57" s="8" t="e">
        <f>COUNTIF(#REF!,"Outros")</f>
        <v>#REF!</v>
      </c>
      <c r="L57" s="8" t="e">
        <f>COUNTIF(#REF!,"Outros")</f>
        <v>#REF!</v>
      </c>
      <c r="M57" s="8" t="e">
        <f>COUNTIF(#REF!,"Outros")</f>
        <v>#REF!</v>
      </c>
      <c r="N57" s="8" t="e">
        <f t="shared" si="13"/>
        <v>#REF!</v>
      </c>
      <c r="O57" s="18" t="e">
        <f t="shared" si="14"/>
        <v>#REF!</v>
      </c>
    </row>
    <row r="58" spans="1:15" ht="13" x14ac:dyDescent="0.25">
      <c r="A58" s="17" t="s">
        <v>16</v>
      </c>
      <c r="B58" s="10" t="e">
        <f t="shared" ref="B58:N58" si="15">SUM(B45:B57)</f>
        <v>#REF!</v>
      </c>
      <c r="C58" s="10" t="e">
        <f t="shared" si="15"/>
        <v>#REF!</v>
      </c>
      <c r="D58" s="10" t="e">
        <f t="shared" si="15"/>
        <v>#REF!</v>
      </c>
      <c r="E58" s="10" t="e">
        <f t="shared" si="15"/>
        <v>#REF!</v>
      </c>
      <c r="F58" s="10" t="e">
        <f t="shared" si="15"/>
        <v>#REF!</v>
      </c>
      <c r="G58" s="10" t="e">
        <f t="shared" si="15"/>
        <v>#REF!</v>
      </c>
      <c r="H58" s="10" t="e">
        <f t="shared" si="15"/>
        <v>#REF!</v>
      </c>
      <c r="I58" s="10" t="e">
        <f t="shared" si="15"/>
        <v>#REF!</v>
      </c>
      <c r="J58" s="10" t="e">
        <f t="shared" si="15"/>
        <v>#REF!</v>
      </c>
      <c r="K58" s="10" t="e">
        <f t="shared" si="15"/>
        <v>#REF!</v>
      </c>
      <c r="L58" s="10" t="e">
        <f t="shared" si="15"/>
        <v>#REF!</v>
      </c>
      <c r="M58" s="10" t="e">
        <f t="shared" si="15"/>
        <v>#REF!</v>
      </c>
      <c r="N58" s="10" t="e">
        <f t="shared" si="15"/>
        <v>#REF!</v>
      </c>
    </row>
    <row r="60" spans="1:15" ht="13" x14ac:dyDescent="0.25">
      <c r="A60" s="1" t="s">
        <v>7</v>
      </c>
      <c r="B60" s="15">
        <v>44927</v>
      </c>
      <c r="C60" s="15">
        <v>44958</v>
      </c>
      <c r="D60" s="15">
        <v>44986</v>
      </c>
      <c r="E60" s="15">
        <v>45017</v>
      </c>
      <c r="F60" s="15">
        <v>45047</v>
      </c>
      <c r="G60" s="15">
        <v>45078</v>
      </c>
      <c r="H60" s="15">
        <v>45108</v>
      </c>
      <c r="I60" s="15">
        <v>45139</v>
      </c>
      <c r="J60" s="15">
        <v>45170</v>
      </c>
      <c r="K60" s="15">
        <v>45200</v>
      </c>
      <c r="L60" s="15">
        <v>45231</v>
      </c>
      <c r="M60" s="15">
        <v>45261</v>
      </c>
    </row>
    <row r="61" spans="1:15" ht="13" x14ac:dyDescent="0.25">
      <c r="A61" s="2" t="s">
        <v>67</v>
      </c>
      <c r="B61" s="8" t="e">
        <f>COUNTIF(#REF!,"Sim")</f>
        <v>#REF!</v>
      </c>
      <c r="C61" s="8" t="e">
        <f>COUNTIF(#REF!,"Sim")</f>
        <v>#REF!</v>
      </c>
      <c r="D61" s="8" t="e">
        <f>COUNTIF(#REF!,"Sim")</f>
        <v>#REF!</v>
      </c>
      <c r="E61" s="8" t="e">
        <f>COUNTIF(#REF!,"Sim")</f>
        <v>#REF!</v>
      </c>
      <c r="F61" s="8" t="e">
        <f>COUNTIF(#REF!,"Sim")</f>
        <v>#REF!</v>
      </c>
      <c r="G61" s="8" t="e">
        <f>COUNTIF(#REF!,"Sim")</f>
        <v>#REF!</v>
      </c>
      <c r="H61" s="8" t="e">
        <f>COUNTIF(#REF!,"Sim")</f>
        <v>#REF!</v>
      </c>
      <c r="I61" s="8" t="e">
        <f>COUNTIF(#REF!,"Sim")</f>
        <v>#REF!</v>
      </c>
      <c r="J61" s="8" t="e">
        <f>COUNTIF(#REF!,"Sim")</f>
        <v>#REF!</v>
      </c>
      <c r="K61" s="8" t="e">
        <f>COUNTIF(#REF!,"Sim")</f>
        <v>#REF!</v>
      </c>
      <c r="L61" s="8" t="e">
        <f>COUNTIF(#REF!,"Sim")</f>
        <v>#REF!</v>
      </c>
      <c r="M61" s="8" t="e">
        <f>COUNTIF(#REF!,"Sim")</f>
        <v>#REF!</v>
      </c>
    </row>
    <row r="62" spans="1:15" ht="13" x14ac:dyDescent="0.25">
      <c r="A62" s="2" t="s">
        <v>68</v>
      </c>
      <c r="B62" s="8" t="e">
        <f>COUNTIF(#REF!,"Não")</f>
        <v>#REF!</v>
      </c>
      <c r="C62" s="8" t="e">
        <f>COUNTIF(#REF!,"Não")</f>
        <v>#REF!</v>
      </c>
      <c r="D62" s="8" t="e">
        <f>COUNTIF(#REF!,"Não")</f>
        <v>#REF!</v>
      </c>
      <c r="E62" s="8" t="e">
        <f>COUNTIF(#REF!,"Não")</f>
        <v>#REF!</v>
      </c>
      <c r="F62" s="8" t="e">
        <f>COUNTIF(#REF!,"Não")</f>
        <v>#REF!</v>
      </c>
      <c r="G62" s="8" t="e">
        <f>COUNTIF(#REF!,"Não")</f>
        <v>#REF!</v>
      </c>
      <c r="H62" s="8" t="e">
        <f>COUNTIF(#REF!,"Não")</f>
        <v>#REF!</v>
      </c>
      <c r="I62" s="8" t="e">
        <f>COUNTIF(#REF!,"Não")</f>
        <v>#REF!</v>
      </c>
      <c r="J62" s="8" t="e">
        <f>COUNTIF(#REF!,"Não")</f>
        <v>#REF!</v>
      </c>
      <c r="K62" s="8" t="e">
        <f>COUNTIF(#REF!,"Não")</f>
        <v>#REF!</v>
      </c>
      <c r="L62" s="8" t="e">
        <f>COUNTIF(#REF!,"Não")</f>
        <v>#REF!</v>
      </c>
      <c r="M62" s="8" t="e">
        <f>COUNTIF(#REF!,"Não")</f>
        <v>#REF!</v>
      </c>
    </row>
    <row r="63" spans="1:15" ht="13" x14ac:dyDescent="0.25">
      <c r="A63" s="17" t="s">
        <v>16</v>
      </c>
      <c r="B63" s="10" t="e">
        <f t="shared" ref="B63:M63" si="16">SUM(B61:B62)</f>
        <v>#REF!</v>
      </c>
      <c r="C63" s="10" t="e">
        <f t="shared" si="16"/>
        <v>#REF!</v>
      </c>
      <c r="D63" s="10" t="e">
        <f t="shared" si="16"/>
        <v>#REF!</v>
      </c>
      <c r="E63" s="10" t="e">
        <f t="shared" si="16"/>
        <v>#REF!</v>
      </c>
      <c r="F63" s="10" t="e">
        <f t="shared" si="16"/>
        <v>#REF!</v>
      </c>
      <c r="G63" s="10" t="e">
        <f t="shared" si="16"/>
        <v>#REF!</v>
      </c>
      <c r="H63" s="8" t="e">
        <f t="shared" si="16"/>
        <v>#REF!</v>
      </c>
      <c r="I63" s="8" t="e">
        <f t="shared" si="16"/>
        <v>#REF!</v>
      </c>
      <c r="J63" s="8" t="e">
        <f t="shared" si="16"/>
        <v>#REF!</v>
      </c>
      <c r="K63" s="8" t="e">
        <f t="shared" si="16"/>
        <v>#REF!</v>
      </c>
      <c r="L63" s="8" t="e">
        <f t="shared" si="16"/>
        <v>#REF!</v>
      </c>
      <c r="M63" s="8" t="e">
        <f t="shared" si="16"/>
        <v>#REF!</v>
      </c>
    </row>
    <row r="65" spans="1:29" s="28" customFormat="1" ht="13" x14ac:dyDescent="0.25">
      <c r="A65" s="1" t="s">
        <v>8</v>
      </c>
      <c r="B65" s="15">
        <v>44927</v>
      </c>
      <c r="C65" s="15">
        <v>44958</v>
      </c>
      <c r="D65" s="15">
        <v>44986</v>
      </c>
      <c r="E65" s="15">
        <v>45017</v>
      </c>
      <c r="F65" s="15">
        <v>45047</v>
      </c>
      <c r="G65" s="15">
        <v>45078</v>
      </c>
      <c r="H65" s="15">
        <v>45108</v>
      </c>
      <c r="I65" s="15">
        <v>45139</v>
      </c>
      <c r="J65" s="15">
        <v>45170</v>
      </c>
      <c r="K65" s="15">
        <v>45200</v>
      </c>
      <c r="L65" s="15">
        <v>45231</v>
      </c>
      <c r="M65" s="15">
        <v>45261</v>
      </c>
      <c r="Q65" s="1" t="s">
        <v>8</v>
      </c>
      <c r="R65" s="15">
        <v>44927</v>
      </c>
      <c r="S65" s="15">
        <v>44958</v>
      </c>
      <c r="T65" s="15">
        <v>44986</v>
      </c>
      <c r="U65" s="15">
        <v>45017</v>
      </c>
      <c r="V65" s="15">
        <v>45047</v>
      </c>
      <c r="W65" s="15">
        <v>45078</v>
      </c>
      <c r="X65" s="15">
        <v>45108</v>
      </c>
      <c r="Y65" s="15">
        <v>45139</v>
      </c>
      <c r="Z65" s="15">
        <v>45170</v>
      </c>
      <c r="AA65" s="15">
        <v>45200</v>
      </c>
      <c r="AB65" s="15">
        <v>45231</v>
      </c>
      <c r="AC65" s="15">
        <v>45261</v>
      </c>
    </row>
    <row r="66" spans="1:29" ht="13" x14ac:dyDescent="0.25">
      <c r="A66" s="29" t="s">
        <v>24</v>
      </c>
      <c r="B66" s="8" t="e">
        <f>COUNTIF(#REF!,"Sim")</f>
        <v>#REF!</v>
      </c>
      <c r="C66" s="8" t="e">
        <f>COUNTIF(#REF!,"Sim")</f>
        <v>#REF!</v>
      </c>
      <c r="D66" s="8" t="e">
        <f>COUNTIF(#REF!,"Sim")</f>
        <v>#REF!</v>
      </c>
      <c r="E66" s="8" t="e">
        <f>COUNTIF(#REF!,"Sim")</f>
        <v>#REF!</v>
      </c>
      <c r="F66" s="8" t="e">
        <f>COUNTIF(#REF!,"Sim")</f>
        <v>#REF!</v>
      </c>
      <c r="G66" s="8" t="e">
        <f>COUNTIF(#REF!,"Sim")</f>
        <v>#REF!</v>
      </c>
      <c r="H66" s="8" t="e">
        <f>COUNTIF(#REF!,"Sim")</f>
        <v>#REF!</v>
      </c>
      <c r="I66" s="8" t="e">
        <f>COUNTIF(#REF!,"Sim")</f>
        <v>#REF!</v>
      </c>
      <c r="J66" s="8" t="e">
        <f>COUNTIF(#REF!,"Sim")</f>
        <v>#REF!</v>
      </c>
      <c r="K66" s="8" t="e">
        <f>COUNTIF(#REF!,"Sim")</f>
        <v>#REF!</v>
      </c>
      <c r="L66" s="8" t="e">
        <f>COUNTIF(#REF!,"Sim")</f>
        <v>#REF!</v>
      </c>
      <c r="M66" s="8" t="e">
        <f>COUNTIF(#REF!,"Sim")</f>
        <v>#REF!</v>
      </c>
      <c r="Q66" s="2" t="s">
        <v>67</v>
      </c>
      <c r="R66" s="30" t="e">
        <f t="shared" ref="R66:AC66" si="17">B66/B68</f>
        <v>#REF!</v>
      </c>
      <c r="S66" s="30" t="e">
        <f t="shared" si="17"/>
        <v>#REF!</v>
      </c>
      <c r="T66" s="30" t="e">
        <f t="shared" si="17"/>
        <v>#REF!</v>
      </c>
      <c r="U66" s="30" t="e">
        <f t="shared" si="17"/>
        <v>#REF!</v>
      </c>
      <c r="V66" s="30" t="e">
        <f t="shared" si="17"/>
        <v>#REF!</v>
      </c>
      <c r="W66" s="30" t="e">
        <f t="shared" si="17"/>
        <v>#REF!</v>
      </c>
      <c r="X66" s="18" t="e">
        <f t="shared" si="17"/>
        <v>#REF!</v>
      </c>
      <c r="Y66" s="18" t="e">
        <f t="shared" si="17"/>
        <v>#REF!</v>
      </c>
      <c r="Z66" s="18" t="e">
        <f t="shared" si="17"/>
        <v>#REF!</v>
      </c>
      <c r="AA66" s="18" t="e">
        <f t="shared" si="17"/>
        <v>#REF!</v>
      </c>
      <c r="AB66" s="18" t="e">
        <f t="shared" si="17"/>
        <v>#REF!</v>
      </c>
      <c r="AC66" s="18" t="e">
        <f t="shared" si="17"/>
        <v>#REF!</v>
      </c>
    </row>
    <row r="67" spans="1:29" ht="13" x14ac:dyDescent="0.25">
      <c r="A67" s="2" t="s">
        <v>23</v>
      </c>
      <c r="B67" s="8" t="e">
        <f>COUNTIF(#REF!,"Não")</f>
        <v>#REF!</v>
      </c>
      <c r="C67" s="8" t="e">
        <f>COUNTIF(#REF!,"Não")</f>
        <v>#REF!</v>
      </c>
      <c r="D67" s="8" t="e">
        <f>COUNTIF(#REF!,"Não")</f>
        <v>#REF!</v>
      </c>
      <c r="E67" s="8" t="e">
        <f>COUNTIF(#REF!,"Não")</f>
        <v>#REF!</v>
      </c>
      <c r="F67" s="8" t="e">
        <f>COUNTIF(#REF!,"Não")</f>
        <v>#REF!</v>
      </c>
      <c r="G67" s="8" t="e">
        <f>COUNTIF(#REF!,"Não")</f>
        <v>#REF!</v>
      </c>
      <c r="H67" s="8" t="e">
        <f>COUNTIF(#REF!,"Não")</f>
        <v>#REF!</v>
      </c>
      <c r="I67" s="8" t="e">
        <f>COUNTIF(#REF!,"Não")</f>
        <v>#REF!</v>
      </c>
      <c r="J67" s="8" t="e">
        <f>COUNTIF(#REF!,"Não")</f>
        <v>#REF!</v>
      </c>
      <c r="K67" s="8" t="e">
        <f>COUNTIF(#REF!,"Não")</f>
        <v>#REF!</v>
      </c>
      <c r="L67" s="8" t="e">
        <f>COUNTIF(#REF!,"Não")</f>
        <v>#REF!</v>
      </c>
      <c r="M67" s="8" t="e">
        <f>COUNTIF(#REF!,"Não")</f>
        <v>#REF!</v>
      </c>
      <c r="Q67" s="2" t="s">
        <v>68</v>
      </c>
      <c r="R67" s="30" t="e">
        <f t="shared" ref="R67:AC67" si="18">B67/B68</f>
        <v>#REF!</v>
      </c>
      <c r="S67" s="30" t="e">
        <f t="shared" si="18"/>
        <v>#REF!</v>
      </c>
      <c r="T67" s="30" t="e">
        <f t="shared" si="18"/>
        <v>#REF!</v>
      </c>
      <c r="U67" s="30" t="e">
        <f t="shared" si="18"/>
        <v>#REF!</v>
      </c>
      <c r="V67" s="30" t="e">
        <f t="shared" si="18"/>
        <v>#REF!</v>
      </c>
      <c r="W67" s="30" t="e">
        <f t="shared" si="18"/>
        <v>#REF!</v>
      </c>
      <c r="X67" s="18" t="e">
        <f t="shared" si="18"/>
        <v>#REF!</v>
      </c>
      <c r="Y67" s="18" t="e">
        <f t="shared" si="18"/>
        <v>#REF!</v>
      </c>
      <c r="Z67" s="18" t="e">
        <f t="shared" si="18"/>
        <v>#REF!</v>
      </c>
      <c r="AA67" s="18" t="e">
        <f t="shared" si="18"/>
        <v>#REF!</v>
      </c>
      <c r="AB67" s="18" t="e">
        <f t="shared" si="18"/>
        <v>#REF!</v>
      </c>
      <c r="AC67" s="18" t="e">
        <f t="shared" si="18"/>
        <v>#REF!</v>
      </c>
    </row>
    <row r="68" spans="1:29" ht="13" x14ac:dyDescent="0.25">
      <c r="A68" s="17" t="s">
        <v>16</v>
      </c>
      <c r="B68" s="10" t="e">
        <f t="shared" ref="B68:M68" si="19">SUM(B66:B67)</f>
        <v>#REF!</v>
      </c>
      <c r="C68" s="10" t="e">
        <f t="shared" si="19"/>
        <v>#REF!</v>
      </c>
      <c r="D68" s="10" t="e">
        <f t="shared" si="19"/>
        <v>#REF!</v>
      </c>
      <c r="E68" s="10" t="e">
        <f t="shared" si="19"/>
        <v>#REF!</v>
      </c>
      <c r="F68" s="10" t="e">
        <f t="shared" si="19"/>
        <v>#REF!</v>
      </c>
      <c r="G68" s="10" t="e">
        <f t="shared" si="19"/>
        <v>#REF!</v>
      </c>
      <c r="H68" s="8" t="e">
        <f t="shared" si="19"/>
        <v>#REF!</v>
      </c>
      <c r="I68" s="8" t="e">
        <f t="shared" si="19"/>
        <v>#REF!</v>
      </c>
      <c r="J68" s="8" t="e">
        <f t="shared" si="19"/>
        <v>#REF!</v>
      </c>
      <c r="K68" s="8" t="e">
        <f t="shared" si="19"/>
        <v>#REF!</v>
      </c>
      <c r="L68" s="8" t="e">
        <f t="shared" si="19"/>
        <v>#REF!</v>
      </c>
      <c r="M68" s="8" t="e">
        <f t="shared" si="19"/>
        <v>#REF!</v>
      </c>
    </row>
    <row r="70" spans="1:29" ht="13" x14ac:dyDescent="0.25">
      <c r="A70" s="1" t="s">
        <v>69</v>
      </c>
      <c r="B70" s="15">
        <v>44927</v>
      </c>
      <c r="C70" s="15">
        <v>44958</v>
      </c>
      <c r="D70" s="15">
        <v>44986</v>
      </c>
      <c r="E70" s="15">
        <v>45017</v>
      </c>
      <c r="F70" s="15">
        <v>45047</v>
      </c>
      <c r="G70" s="15">
        <v>45078</v>
      </c>
      <c r="H70" s="15">
        <v>45108</v>
      </c>
      <c r="I70" s="15">
        <v>45139</v>
      </c>
      <c r="J70" s="15">
        <v>45170</v>
      </c>
      <c r="K70" s="15">
        <v>45200</v>
      </c>
      <c r="L70" s="15">
        <v>45231</v>
      </c>
      <c r="M70" s="15">
        <v>45261</v>
      </c>
    </row>
    <row r="71" spans="1:29" ht="13" x14ac:dyDescent="0.25">
      <c r="A71" s="2" t="s">
        <v>70</v>
      </c>
      <c r="B71" s="8" t="e">
        <f>COUNTIF(#REF!,"Piora da doença de base")</f>
        <v>#REF!</v>
      </c>
      <c r="C71" s="8" t="e">
        <f>COUNTIF(#REF!,"Piora da doença de base")</f>
        <v>#REF!</v>
      </c>
      <c r="D71" s="8" t="e">
        <f>COUNTIF(#REF!,"Piora da doença de base")</f>
        <v>#REF!</v>
      </c>
      <c r="E71" s="8" t="e">
        <f>COUNTIF(#REF!,"Piora da doença de base")</f>
        <v>#REF!</v>
      </c>
      <c r="F71" s="8" t="e">
        <f>COUNTIF(#REF!,"Piora da doença de base")</f>
        <v>#REF!</v>
      </c>
      <c r="G71" s="8" t="e">
        <f>COUNTIF(#REF!,"Piora da doença de base")</f>
        <v>#REF!</v>
      </c>
      <c r="H71" s="8" t="e">
        <f>COUNTIF(#REF!,"Piora da doença de base")</f>
        <v>#REF!</v>
      </c>
      <c r="I71" s="8" t="e">
        <f>COUNTIF(#REF!,"Piora da doença de base")</f>
        <v>#REF!</v>
      </c>
      <c r="J71" s="8" t="e">
        <f>COUNTIF(#REF!,"Piora da doença de base")</f>
        <v>#REF!</v>
      </c>
      <c r="K71" s="8" t="e">
        <f>COUNTIF(#REF!,"Piora da doença de base")</f>
        <v>#REF!</v>
      </c>
      <c r="L71" s="8" t="e">
        <f>COUNTIF(#REF!,"Piora da doença de base")</f>
        <v>#REF!</v>
      </c>
      <c r="M71" s="8" t="e">
        <f>COUNTIF(#REF!,"Piora da doença de base")</f>
        <v>#REF!</v>
      </c>
    </row>
    <row r="72" spans="1:29" ht="13" x14ac:dyDescent="0.25">
      <c r="A72" s="2" t="s">
        <v>61</v>
      </c>
      <c r="B72" s="8" t="e">
        <f>COUNTIF(#REF!,"Instabilidade Hemodinamica")</f>
        <v>#REF!</v>
      </c>
      <c r="C72" s="8" t="e">
        <f>COUNTIF(#REF!,"Instabilidade Hemodinamica")</f>
        <v>#REF!</v>
      </c>
      <c r="D72" s="8" t="e">
        <f>COUNTIF(#REF!,"Instabilidade Hemodinamica")</f>
        <v>#REF!</v>
      </c>
      <c r="E72" s="8" t="e">
        <f>COUNTIF(#REF!,"Instabilidade Hemodinamica")</f>
        <v>#REF!</v>
      </c>
      <c r="F72" s="8" t="e">
        <f>COUNTIF(#REF!,"Instabilidade Hemodinamica")</f>
        <v>#REF!</v>
      </c>
      <c r="G72" s="8" t="e">
        <f>COUNTIF(#REF!,"Instabilidade Hemodinamica")</f>
        <v>#REF!</v>
      </c>
      <c r="H72" s="8" t="e">
        <f>COUNTIF(#REF!,"Instabilidade Hemodinamica")</f>
        <v>#REF!</v>
      </c>
      <c r="I72" s="8" t="e">
        <f>COUNTIF(#REF!,"Instabilidade Hemodinamica")</f>
        <v>#REF!</v>
      </c>
      <c r="J72" s="8" t="e">
        <f>COUNTIF(#REF!,"Instabilidade Hemodinamica")</f>
        <v>#REF!</v>
      </c>
      <c r="K72" s="8" t="e">
        <f>COUNTIF(#REF!,"Instabilidade Hemodinamica")</f>
        <v>#REF!</v>
      </c>
      <c r="L72" s="8" t="e">
        <f>COUNTIF(#REF!,"Instabilidade Hemodinamica")</f>
        <v>#REF!</v>
      </c>
      <c r="M72" s="8" t="e">
        <f>COUNTIF(#REF!,"Instabilidade Hemodinamica")</f>
        <v>#REF!</v>
      </c>
    </row>
    <row r="73" spans="1:29" ht="13" x14ac:dyDescent="0.25">
      <c r="A73" s="2" t="s">
        <v>62</v>
      </c>
      <c r="B73" s="8" t="e">
        <f>COUNTIF(#REF!,"Incapacidade de manter vias aereas pérvias")</f>
        <v>#REF!</v>
      </c>
      <c r="C73" s="8" t="e">
        <f>COUNTIF(#REF!,"Incapacidade de manter vias aereas pérvias")</f>
        <v>#REF!</v>
      </c>
      <c r="D73" s="8" t="e">
        <f>COUNTIF(#REF!,"Incapacidade de manter vias aereas pérvias")</f>
        <v>#REF!</v>
      </c>
      <c r="E73" s="8" t="e">
        <f>COUNTIF(#REF!,"Incapacidade de manter vias aereas pérvias")</f>
        <v>#REF!</v>
      </c>
      <c r="F73" s="8" t="e">
        <f>COUNTIF(#REF!,"Incapacidade de manter vias aereas pérvias")</f>
        <v>#REF!</v>
      </c>
      <c r="G73" s="8" t="e">
        <f>COUNTIF(#REF!,"Incapacidade de manter vias aereas pérvias")</f>
        <v>#REF!</v>
      </c>
      <c r="H73" s="8" t="e">
        <f>COUNTIF(#REF!,"Incapacidade de manter vias aereas pérvias")</f>
        <v>#REF!</v>
      </c>
      <c r="I73" s="8" t="e">
        <f>COUNTIF(#REF!,"Incapacidade de manter vias aereas pérvias")</f>
        <v>#REF!</v>
      </c>
      <c r="J73" s="8" t="e">
        <f>COUNTIF(#REF!,"Incapacidade de manter vias aereas pérvias")</f>
        <v>#REF!</v>
      </c>
      <c r="K73" s="8" t="e">
        <f>COUNTIF(#REF!,"Incapacidade de manter vias aereas pérvias")</f>
        <v>#REF!</v>
      </c>
      <c r="L73" s="8" t="e">
        <f>COUNTIF(#REF!,"Incapacidade de manter vias aereas pérvias")</f>
        <v>#REF!</v>
      </c>
      <c r="M73" s="8" t="e">
        <f>COUNTIF(#REF!,"Incapacidade de manter vias aereas pérvias")</f>
        <v>#REF!</v>
      </c>
    </row>
    <row r="74" spans="1:29" ht="13" x14ac:dyDescent="0.25">
      <c r="A74" s="2" t="s">
        <v>63</v>
      </c>
      <c r="B74" s="8" t="e">
        <f>COUNTIF(#REF!,"Drive respiratório incompetente")</f>
        <v>#REF!</v>
      </c>
      <c r="C74" s="8" t="e">
        <f>COUNTIF(#REF!,"Drive respiratório incompetente")</f>
        <v>#REF!</v>
      </c>
      <c r="D74" s="8" t="e">
        <f>COUNTIF(#REF!,"Drive respiratório incompetente")</f>
        <v>#REF!</v>
      </c>
      <c r="E74" s="8" t="e">
        <f>COUNTIF(#REF!,"Drive respiratório incompetente")</f>
        <v>#REF!</v>
      </c>
      <c r="F74" s="8" t="e">
        <f>COUNTIF(#REF!,"Drive respiratório incompetente")</f>
        <v>#REF!</v>
      </c>
      <c r="G74" s="8" t="e">
        <f>COUNTIF(#REF!,"Drive respiratório incompetente")</f>
        <v>#REF!</v>
      </c>
      <c r="H74" s="8" t="e">
        <f>COUNTIF(#REF!,"Drive respiratório incompetente")</f>
        <v>#REF!</v>
      </c>
      <c r="I74" s="8" t="e">
        <f>COUNTIF(#REF!,"Drive respiratório incompetente")</f>
        <v>#REF!</v>
      </c>
      <c r="J74" s="8" t="e">
        <f>COUNTIF(#REF!,"Drive respiratório incompetente")</f>
        <v>#REF!</v>
      </c>
      <c r="K74" s="8" t="e">
        <f>COUNTIF(#REF!,"Drive respiratório incompetente")</f>
        <v>#REF!</v>
      </c>
      <c r="L74" s="8" t="e">
        <f>COUNTIF(#REF!,"Drive respiratório incompetente")</f>
        <v>#REF!</v>
      </c>
      <c r="M74" s="8" t="e">
        <f>COUNTIF(#REF!,"Drive respiratório incompetente")</f>
        <v>#REF!</v>
      </c>
    </row>
    <row r="75" spans="1:29" ht="13" x14ac:dyDescent="0.25">
      <c r="A75" s="2" t="s">
        <v>64</v>
      </c>
      <c r="B75" s="8" t="e">
        <f>COUNTIF(#REF!,"Estridor laringeo")</f>
        <v>#REF!</v>
      </c>
      <c r="C75" s="8" t="e">
        <f>COUNTIF(#REF!,"Estridor laringeo")</f>
        <v>#REF!</v>
      </c>
      <c r="D75" s="8" t="e">
        <f>COUNTIF(#REF!,"Estridor laringeo")</f>
        <v>#REF!</v>
      </c>
      <c r="E75" s="8" t="e">
        <f>COUNTIF(#REF!,"Estridor laringeo")</f>
        <v>#REF!</v>
      </c>
      <c r="F75" s="8" t="e">
        <f>COUNTIF(#REF!,"Estridor laringeo")</f>
        <v>#REF!</v>
      </c>
      <c r="G75" s="8" t="e">
        <f>COUNTIF(#REF!,"Estridor laringeo")</f>
        <v>#REF!</v>
      </c>
      <c r="H75" s="8" t="e">
        <f>COUNTIF(#REF!,"Estridor laringeo")</f>
        <v>#REF!</v>
      </c>
      <c r="I75" s="8" t="e">
        <f>COUNTIF(#REF!,"Estridor laringeo")</f>
        <v>#REF!</v>
      </c>
      <c r="J75" s="8" t="e">
        <f>COUNTIF(#REF!,"Estridor laringeo")</f>
        <v>#REF!</v>
      </c>
      <c r="K75" s="8" t="e">
        <f>COUNTIF(#REF!,"Estridor laringeo")</f>
        <v>#REF!</v>
      </c>
      <c r="L75" s="8" t="e">
        <f>COUNTIF(#REF!,"Estridor laringeo")</f>
        <v>#REF!</v>
      </c>
      <c r="M75" s="8" t="e">
        <f>COUNTIF(#REF!,"Estridor laringeo")</f>
        <v>#REF!</v>
      </c>
    </row>
    <row r="76" spans="1:29" ht="13" x14ac:dyDescent="0.25">
      <c r="A76" s="2" t="s">
        <v>71</v>
      </c>
      <c r="B76" s="8" t="e">
        <f>COUNTIF(#REF!,"Neuromuscular")</f>
        <v>#REF!</v>
      </c>
      <c r="C76" s="8" t="e">
        <f>COUNTIF(#REF!,"Neuromuscular")</f>
        <v>#REF!</v>
      </c>
      <c r="D76" s="8" t="e">
        <f>COUNTIF(#REF!,"Neuromuscular")</f>
        <v>#REF!</v>
      </c>
      <c r="E76" s="8" t="e">
        <f>COUNTIF(#REF!,"Neuromuscular")</f>
        <v>#REF!</v>
      </c>
      <c r="F76" s="8" t="e">
        <f>COUNTIF(#REF!,"Neuromuscular")</f>
        <v>#REF!</v>
      </c>
      <c r="G76" s="8" t="e">
        <f>COUNTIF(#REF!,"Neuromuscular")</f>
        <v>#REF!</v>
      </c>
      <c r="H76" s="8" t="e">
        <f>COUNTIF(#REF!,"Neuromuscular")</f>
        <v>#REF!</v>
      </c>
      <c r="I76" s="8" t="e">
        <f>COUNTIF(#REF!,"Neuromuscular")</f>
        <v>#REF!</v>
      </c>
      <c r="J76" s="8" t="e">
        <f>COUNTIF(#REF!,"Neuromuscular")</f>
        <v>#REF!</v>
      </c>
      <c r="K76" s="8" t="e">
        <f>COUNTIF(#REF!,"Neuromuscular")</f>
        <v>#REF!</v>
      </c>
      <c r="L76" s="8" t="e">
        <f>COUNTIF(#REF!,"Neuromuscular")</f>
        <v>#REF!</v>
      </c>
      <c r="M76" s="8" t="e">
        <f>COUNTIF(#REF!,"Neuromuscular")</f>
        <v>#REF!</v>
      </c>
    </row>
    <row r="77" spans="1:29" ht="13" x14ac:dyDescent="0.25">
      <c r="A77" s="17" t="s">
        <v>16</v>
      </c>
      <c r="B77" s="10" t="e">
        <f t="shared" ref="B77:M77" si="20">SUM(B71:B76)</f>
        <v>#REF!</v>
      </c>
      <c r="C77" s="10" t="e">
        <f t="shared" si="20"/>
        <v>#REF!</v>
      </c>
      <c r="D77" s="10" t="e">
        <f t="shared" si="20"/>
        <v>#REF!</v>
      </c>
      <c r="E77" s="10" t="e">
        <f t="shared" si="20"/>
        <v>#REF!</v>
      </c>
      <c r="F77" s="10" t="e">
        <f t="shared" si="20"/>
        <v>#REF!</v>
      </c>
      <c r="G77" s="10" t="e">
        <f t="shared" si="20"/>
        <v>#REF!</v>
      </c>
      <c r="H77" s="8" t="e">
        <f t="shared" si="20"/>
        <v>#REF!</v>
      </c>
      <c r="I77" s="8" t="e">
        <f t="shared" si="20"/>
        <v>#REF!</v>
      </c>
      <c r="J77" s="8" t="e">
        <f t="shared" si="20"/>
        <v>#REF!</v>
      </c>
      <c r="K77" s="8" t="e">
        <f t="shared" si="20"/>
        <v>#REF!</v>
      </c>
      <c r="L77" s="8" t="e">
        <f t="shared" si="20"/>
        <v>#REF!</v>
      </c>
      <c r="M77" s="8" t="e">
        <f t="shared" si="20"/>
        <v>#REF!</v>
      </c>
    </row>
    <row r="79" spans="1:29" ht="13" x14ac:dyDescent="0.25">
      <c r="A79" s="1" t="s">
        <v>10</v>
      </c>
      <c r="B79" s="15">
        <v>44927</v>
      </c>
      <c r="C79" s="15">
        <v>44958</v>
      </c>
      <c r="D79" s="15">
        <v>44986</v>
      </c>
      <c r="E79" s="15">
        <v>45017</v>
      </c>
      <c r="F79" s="15">
        <v>45047</v>
      </c>
      <c r="G79" s="15">
        <v>45078</v>
      </c>
      <c r="H79" s="15">
        <v>45108</v>
      </c>
      <c r="I79" s="15">
        <v>45139</v>
      </c>
      <c r="J79" s="15">
        <v>45170</v>
      </c>
      <c r="K79" s="15">
        <v>45200</v>
      </c>
      <c r="L79" s="15">
        <v>45231</v>
      </c>
      <c r="M79" s="15">
        <v>45261</v>
      </c>
    </row>
    <row r="80" spans="1:29" ht="13" x14ac:dyDescent="0.25">
      <c r="A80" s="2" t="s">
        <v>72</v>
      </c>
      <c r="B80" s="8" t="e">
        <f>COUNTIF(#REF!,"Sim")</f>
        <v>#REF!</v>
      </c>
      <c r="C80" s="8" t="e">
        <f>COUNTIF(#REF!,"Sim")</f>
        <v>#REF!</v>
      </c>
      <c r="D80" s="8" t="e">
        <f>COUNTIF(#REF!,"Sim")</f>
        <v>#REF!</v>
      </c>
      <c r="E80" s="8" t="e">
        <f>COUNTIF(#REF!,"Sim")</f>
        <v>#REF!</v>
      </c>
      <c r="F80" s="8" t="e">
        <f>COUNTIF(#REF!,"Sim")</f>
        <v>#REF!</v>
      </c>
      <c r="G80" s="8" t="e">
        <f>COUNTIF(#REF!,"Sim")</f>
        <v>#REF!</v>
      </c>
      <c r="H80" s="8" t="e">
        <f>COUNTIF(#REF!,"Sim")</f>
        <v>#REF!</v>
      </c>
      <c r="I80" s="8" t="e">
        <f>COUNTIF(#REF!,"Sim")</f>
        <v>#REF!</v>
      </c>
      <c r="J80" s="8" t="e">
        <f>COUNTIF(#REF!,"Sim")</f>
        <v>#REF!</v>
      </c>
      <c r="K80" s="8" t="e">
        <f>COUNTIF(#REF!,"Sim")</f>
        <v>#REF!</v>
      </c>
      <c r="L80" s="8" t="e">
        <f>COUNTIF(#REF!,"Sim")</f>
        <v>#REF!</v>
      </c>
      <c r="M80" s="8" t="e">
        <f>COUNTIF(#REF!,"Sim")</f>
        <v>#REF!</v>
      </c>
    </row>
    <row r="81" spans="1:13" ht="13" x14ac:dyDescent="0.25">
      <c r="A81" s="2" t="s">
        <v>68</v>
      </c>
      <c r="B81" s="8" t="e">
        <f>COUNTIF(#REF!,"Não")</f>
        <v>#REF!</v>
      </c>
      <c r="C81" s="8" t="e">
        <f>COUNTIF(#REF!,"Não")</f>
        <v>#REF!</v>
      </c>
      <c r="D81" s="8" t="e">
        <f>COUNTIF(#REF!,"Não")</f>
        <v>#REF!</v>
      </c>
      <c r="E81" s="8" t="e">
        <f>COUNTIF(#REF!,"Não")</f>
        <v>#REF!</v>
      </c>
      <c r="F81" s="8" t="e">
        <f>COUNTIF(#REF!,"Não")</f>
        <v>#REF!</v>
      </c>
      <c r="G81" s="8" t="e">
        <f>COUNTIF(#REF!,"Não")</f>
        <v>#REF!</v>
      </c>
      <c r="H81" s="8" t="e">
        <f>COUNTIF(#REF!,"Não")</f>
        <v>#REF!</v>
      </c>
      <c r="I81" s="8" t="e">
        <f>COUNTIF(#REF!,"Não")</f>
        <v>#REF!</v>
      </c>
      <c r="J81" s="8" t="e">
        <f>COUNTIF(#REF!,"Não")</f>
        <v>#REF!</v>
      </c>
      <c r="K81" s="8" t="e">
        <f>COUNTIF(#REF!,"Não")</f>
        <v>#REF!</v>
      </c>
      <c r="L81" s="8" t="e">
        <f>COUNTIF(#REF!,"Não")</f>
        <v>#REF!</v>
      </c>
      <c r="M81" s="8" t="e">
        <f>COUNTIF(#REF!,"Não")</f>
        <v>#REF!</v>
      </c>
    </row>
    <row r="82" spans="1:13" ht="13" x14ac:dyDescent="0.25">
      <c r="A82" s="2" t="s">
        <v>73</v>
      </c>
      <c r="B82" s="8" t="e">
        <f>COUNTIF(#REF!,"Prévia")</f>
        <v>#REF!</v>
      </c>
      <c r="C82" s="8" t="e">
        <f>COUNTIF(#REF!,"Prévia")</f>
        <v>#REF!</v>
      </c>
      <c r="D82" s="8" t="e">
        <f>COUNTIF(#REF!,"Prévia")</f>
        <v>#REF!</v>
      </c>
      <c r="E82" s="8" t="e">
        <f>COUNTIF(#REF!,"Prévia")</f>
        <v>#REF!</v>
      </c>
      <c r="F82" s="8" t="e">
        <f>COUNTIF(#REF!,"Prévia")</f>
        <v>#REF!</v>
      </c>
      <c r="G82" s="8" t="e">
        <f>COUNTIF(#REF!,"Prévia")</f>
        <v>#REF!</v>
      </c>
      <c r="H82" s="8" t="e">
        <f>COUNTIF(#REF!,"Prévia")</f>
        <v>#REF!</v>
      </c>
      <c r="I82" s="8" t="e">
        <f>COUNTIF(#REF!,"Prévia")</f>
        <v>#REF!</v>
      </c>
      <c r="J82" s="8" t="e">
        <f>COUNTIF(#REF!,"Prévia")</f>
        <v>#REF!</v>
      </c>
      <c r="K82" s="8" t="e">
        <f>COUNTIF(#REF!,"Prévia")</f>
        <v>#REF!</v>
      </c>
      <c r="L82" s="8" t="e">
        <f>COUNTIF(#REF!,"Prévia")</f>
        <v>#REF!</v>
      </c>
      <c r="M82" s="8" t="e">
        <f>COUNTIF(#REF!,"Prévia")</f>
        <v>#REF!</v>
      </c>
    </row>
    <row r="83" spans="1:13" ht="13" x14ac:dyDescent="0.25">
      <c r="A83" s="17" t="s">
        <v>16</v>
      </c>
      <c r="B83" s="10" t="e">
        <f t="shared" ref="B83:M83" si="21">SUM(B80:B82)</f>
        <v>#REF!</v>
      </c>
      <c r="C83" s="10" t="e">
        <f t="shared" si="21"/>
        <v>#REF!</v>
      </c>
      <c r="D83" s="10" t="e">
        <f t="shared" si="21"/>
        <v>#REF!</v>
      </c>
      <c r="E83" s="10" t="e">
        <f t="shared" si="21"/>
        <v>#REF!</v>
      </c>
      <c r="F83" s="10" t="e">
        <f t="shared" si="21"/>
        <v>#REF!</v>
      </c>
      <c r="G83" s="10" t="e">
        <f t="shared" si="21"/>
        <v>#REF!</v>
      </c>
      <c r="H83" s="10" t="e">
        <f t="shared" si="21"/>
        <v>#REF!</v>
      </c>
      <c r="I83" s="10" t="e">
        <f t="shared" si="21"/>
        <v>#REF!</v>
      </c>
      <c r="J83" s="10" t="e">
        <f t="shared" si="21"/>
        <v>#REF!</v>
      </c>
      <c r="K83" s="10" t="e">
        <f t="shared" si="21"/>
        <v>#REF!</v>
      </c>
      <c r="L83" s="10" t="e">
        <f t="shared" si="21"/>
        <v>#REF!</v>
      </c>
      <c r="M83" s="10" t="e">
        <f t="shared" si="21"/>
        <v>#REF!</v>
      </c>
    </row>
    <row r="85" spans="1:13" ht="13" x14ac:dyDescent="0.25">
      <c r="A85" s="1" t="s">
        <v>74</v>
      </c>
      <c r="B85" s="15">
        <v>44927</v>
      </c>
      <c r="C85" s="15">
        <v>44958</v>
      </c>
      <c r="D85" s="15">
        <v>44986</v>
      </c>
      <c r="E85" s="15">
        <v>45017</v>
      </c>
      <c r="F85" s="15">
        <v>45047</v>
      </c>
      <c r="G85" s="15">
        <v>45078</v>
      </c>
      <c r="H85" s="15">
        <v>45108</v>
      </c>
      <c r="I85" s="15">
        <v>45139</v>
      </c>
      <c r="J85" s="15">
        <v>45170</v>
      </c>
      <c r="K85" s="15">
        <v>45200</v>
      </c>
      <c r="L85" s="15">
        <v>45231</v>
      </c>
      <c r="M85" s="15">
        <v>45261</v>
      </c>
    </row>
    <row r="86" spans="1:13" ht="13" x14ac:dyDescent="0.25">
      <c r="A86" s="2" t="s">
        <v>75</v>
      </c>
      <c r="B86" s="8" t="e">
        <f>COUNTIF(#REF!,"Respiração espontênea em TQT")</f>
        <v>#REF!</v>
      </c>
      <c r="C86" s="8" t="e">
        <f>COUNTIF(#REF!,"Respiração espontênea em TQT")</f>
        <v>#REF!</v>
      </c>
      <c r="D86" s="8" t="e">
        <f>COUNTIF(#REF!,"Respiração espontênea em TQT")</f>
        <v>#REF!</v>
      </c>
      <c r="E86" s="8" t="e">
        <f>COUNTIF(#REF!,"Respiração espontênea em TQT")</f>
        <v>#REF!</v>
      </c>
      <c r="F86" s="8" t="e">
        <f>COUNTIF(#REF!,"Respiração espontênea em TQT")</f>
        <v>#REF!</v>
      </c>
      <c r="G86" s="8" t="e">
        <f>COUNTIF(#REF!,"Respiração espontênea em TQT")</f>
        <v>#REF!</v>
      </c>
      <c r="H86" s="8" t="e">
        <f>COUNTIF(#REF!,"Respiração espontênea em TQT")</f>
        <v>#REF!</v>
      </c>
      <c r="I86" s="8" t="e">
        <f>COUNTIF(#REF!,"Respiração espontênea em TQT")</f>
        <v>#REF!</v>
      </c>
      <c r="J86" s="8" t="e">
        <f>COUNTIF(#REF!,"Respiração espontênea em TQT")</f>
        <v>#REF!</v>
      </c>
      <c r="K86" s="8" t="e">
        <f>COUNTIF(#REF!,"Respiração espontênea em TQT")</f>
        <v>#REF!</v>
      </c>
      <c r="L86" s="8" t="e">
        <f>COUNTIF(#REF!,"Respiração espontênea em TQT")</f>
        <v>#REF!</v>
      </c>
      <c r="M86" s="8" t="e">
        <f>COUNTIF(#REF!,"Respiração espontênea em TQT")</f>
        <v>#REF!</v>
      </c>
    </row>
    <row r="87" spans="1:13" ht="13" x14ac:dyDescent="0.25">
      <c r="A87" s="2" t="s">
        <v>76</v>
      </c>
      <c r="B87" s="8" t="e">
        <f>COUNTIF(#REF!,"Decanulado")</f>
        <v>#REF!</v>
      </c>
      <c r="C87" s="8" t="e">
        <f>COUNTIF(#REF!,"Decanulado")</f>
        <v>#REF!</v>
      </c>
      <c r="D87" s="8" t="e">
        <f>COUNTIF(#REF!,"Decanulado")</f>
        <v>#REF!</v>
      </c>
      <c r="E87" s="8" t="e">
        <f>COUNTIF(#REF!,"Decanulado")</f>
        <v>#REF!</v>
      </c>
      <c r="F87" s="8" t="e">
        <f>COUNTIF(#REF!,"Decanulado")</f>
        <v>#REF!</v>
      </c>
      <c r="G87" s="8" t="e">
        <f>COUNTIF(#REF!,"Decanulado")</f>
        <v>#REF!</v>
      </c>
      <c r="H87" s="8" t="e">
        <f>COUNTIF(#REF!,"Decanulado")</f>
        <v>#REF!</v>
      </c>
      <c r="I87" s="8" t="e">
        <f>COUNTIF(#REF!,"Decanulado")</f>
        <v>#REF!</v>
      </c>
      <c r="J87" s="8" t="e">
        <f>COUNTIF(#REF!,"Decanulado")</f>
        <v>#REF!</v>
      </c>
      <c r="K87" s="8" t="e">
        <f>COUNTIF(#REF!,"Decanulado")</f>
        <v>#REF!</v>
      </c>
      <c r="L87" s="8" t="e">
        <f>COUNTIF(#REF!,"Decanulado")</f>
        <v>#REF!</v>
      </c>
      <c r="M87" s="8" t="e">
        <f>COUNTIF(#REF!,"Decanulado")</f>
        <v>#REF!</v>
      </c>
    </row>
    <row r="88" spans="1:13" ht="13" x14ac:dyDescent="0.25">
      <c r="A88" s="2" t="s">
        <v>77</v>
      </c>
      <c r="B88" s="8" t="e">
        <f>COUNTIF(#REF!,"Alta dependente de AVM")</f>
        <v>#REF!</v>
      </c>
      <c r="C88" s="8" t="e">
        <f>COUNTIF(#REF!,"Alta dependente de AVM")</f>
        <v>#REF!</v>
      </c>
      <c r="D88" s="8" t="e">
        <f>COUNTIF(#REF!,"Alta dependente de AVM")</f>
        <v>#REF!</v>
      </c>
      <c r="E88" s="8" t="e">
        <f>COUNTIF(#REF!,"Alta dependente de AVM")</f>
        <v>#REF!</v>
      </c>
      <c r="F88" s="8" t="e">
        <f>COUNTIF(#REF!,"Alta dependente de AVM")</f>
        <v>#REF!</v>
      </c>
      <c r="G88" s="8" t="e">
        <f>COUNTIF(#REF!,"Alta dependente de AVM")</f>
        <v>#REF!</v>
      </c>
      <c r="H88" s="8" t="e">
        <f>COUNTIF(#REF!,"Alta dependente de AVM")</f>
        <v>#REF!</v>
      </c>
      <c r="I88" s="8" t="e">
        <f>COUNTIF(#REF!,"Alta dependente de AVM")</f>
        <v>#REF!</v>
      </c>
      <c r="J88" s="8" t="e">
        <f>COUNTIF(#REF!,"Alta dependente de AVM")</f>
        <v>#REF!</v>
      </c>
      <c r="K88" s="8" t="e">
        <f>COUNTIF(#REF!,"Alta dependente de AVM")</f>
        <v>#REF!</v>
      </c>
      <c r="L88" s="8" t="e">
        <f>COUNTIF(#REF!,"Alta dependente de AVM")</f>
        <v>#REF!</v>
      </c>
      <c r="M88" s="8" t="e">
        <f>COUNTIF(#REF!,"Alta dependente de AVM")</f>
        <v>#REF!</v>
      </c>
    </row>
    <row r="89" spans="1:13" ht="13" x14ac:dyDescent="0.25">
      <c r="A89" s="2" t="s">
        <v>78</v>
      </c>
      <c r="B89" s="8" t="e">
        <f>COUNTIF(#REF!,"Permaneceu em AVM")</f>
        <v>#REF!</v>
      </c>
      <c r="C89" s="8" t="e">
        <f>COUNTIF(#REF!,"Permaneceu em AVM")</f>
        <v>#REF!</v>
      </c>
      <c r="D89" s="8" t="e">
        <f>COUNTIF(#REF!,"Permaneceu em AVM")</f>
        <v>#REF!</v>
      </c>
      <c r="E89" s="8" t="e">
        <f>COUNTIF(#REF!,"Permaneceu em AVM")</f>
        <v>#REF!</v>
      </c>
      <c r="F89" s="8" t="e">
        <f>COUNTIF(#REF!,"Permaneceu em AVM")</f>
        <v>#REF!</v>
      </c>
      <c r="G89" s="8" t="e">
        <f>COUNTIF(#REF!,"Permaneceu em AVM")</f>
        <v>#REF!</v>
      </c>
      <c r="H89" s="8" t="e">
        <f>COUNTIF(#REF!,"Permaneceu em AVM")</f>
        <v>#REF!</v>
      </c>
      <c r="I89" s="8" t="e">
        <f>COUNTIF(#REF!,"Permaneceu em AVM")</f>
        <v>#REF!</v>
      </c>
      <c r="J89" s="8" t="e">
        <f>COUNTIF(#REF!,"Permaneceu em AVM")</f>
        <v>#REF!</v>
      </c>
      <c r="K89" s="8" t="e">
        <f>COUNTIF(#REF!,"Permaneceu em AVM")</f>
        <v>#REF!</v>
      </c>
      <c r="L89" s="8" t="e">
        <f>COUNTIF(#REF!,"Permaneceu em AVM")</f>
        <v>#REF!</v>
      </c>
      <c r="M89" s="8" t="e">
        <f>COUNTIF(#REF!,"Permaneceu em AVM")</f>
        <v>#REF!</v>
      </c>
    </row>
    <row r="90" spans="1:13" ht="13" x14ac:dyDescent="0.25">
      <c r="A90" s="2" t="s">
        <v>79</v>
      </c>
      <c r="B90" s="8" t="e">
        <f>COUNTIF(#REF!,"Óbito")</f>
        <v>#REF!</v>
      </c>
      <c r="C90" s="8" t="e">
        <f>COUNTIF(#REF!,"Óbito")</f>
        <v>#REF!</v>
      </c>
      <c r="D90" s="8" t="e">
        <f>COUNTIF(#REF!,"Óbito")</f>
        <v>#REF!</v>
      </c>
      <c r="E90" s="8" t="e">
        <f>COUNTIF(#REF!,"Óbito")</f>
        <v>#REF!</v>
      </c>
      <c r="F90" s="8" t="e">
        <f>COUNTIF(#REF!,"Óbito")</f>
        <v>#REF!</v>
      </c>
      <c r="G90" s="8" t="e">
        <f>COUNTIF(#REF!,"Óbito")</f>
        <v>#REF!</v>
      </c>
      <c r="H90" s="8" t="e">
        <f>COUNTIF(#REF!,"Óbito")</f>
        <v>#REF!</v>
      </c>
      <c r="I90" s="8" t="e">
        <f>COUNTIF(#REF!,"Óbito")</f>
        <v>#REF!</v>
      </c>
      <c r="J90" s="8" t="e">
        <f>COUNTIF(#REF!,"Óbito")</f>
        <v>#REF!</v>
      </c>
      <c r="K90" s="8" t="e">
        <f>COUNTIF(#REF!,"Óbito")</f>
        <v>#REF!</v>
      </c>
      <c r="L90" s="8" t="e">
        <f>COUNTIF(#REF!,"Óbito")</f>
        <v>#REF!</v>
      </c>
      <c r="M90" s="8" t="e">
        <f>COUNTIF(#REF!,"Óbito")</f>
        <v>#REF!</v>
      </c>
    </row>
    <row r="91" spans="1:13" ht="13" x14ac:dyDescent="0.25">
      <c r="A91" s="17" t="s">
        <v>16</v>
      </c>
      <c r="B91" s="10" t="e">
        <f t="shared" ref="B91:M91" si="22">SUM(B86:B90)</f>
        <v>#REF!</v>
      </c>
      <c r="C91" s="10" t="e">
        <f t="shared" si="22"/>
        <v>#REF!</v>
      </c>
      <c r="D91" s="10" t="e">
        <f t="shared" si="22"/>
        <v>#REF!</v>
      </c>
      <c r="E91" s="10" t="e">
        <f t="shared" si="22"/>
        <v>#REF!</v>
      </c>
      <c r="F91" s="10" t="e">
        <f t="shared" si="22"/>
        <v>#REF!</v>
      </c>
      <c r="G91" s="10" t="e">
        <f t="shared" si="22"/>
        <v>#REF!</v>
      </c>
      <c r="H91" s="10" t="e">
        <f t="shared" si="22"/>
        <v>#REF!</v>
      </c>
      <c r="I91" s="10" t="e">
        <f t="shared" si="22"/>
        <v>#REF!</v>
      </c>
      <c r="J91" s="10" t="e">
        <f t="shared" si="22"/>
        <v>#REF!</v>
      </c>
      <c r="K91" s="10" t="e">
        <f t="shared" si="22"/>
        <v>#REF!</v>
      </c>
      <c r="L91" s="10" t="e">
        <f t="shared" si="22"/>
        <v>#REF!</v>
      </c>
      <c r="M91" s="10" t="e">
        <f t="shared" si="22"/>
        <v>#REF!</v>
      </c>
    </row>
    <row r="93" spans="1:13" ht="13" x14ac:dyDescent="0.25">
      <c r="A93" s="1" t="s">
        <v>80</v>
      </c>
      <c r="B93" s="15">
        <v>44927</v>
      </c>
      <c r="C93" s="15">
        <v>44958</v>
      </c>
      <c r="D93" s="15">
        <v>44986</v>
      </c>
      <c r="E93" s="15">
        <v>45017</v>
      </c>
      <c r="F93" s="15">
        <v>45047</v>
      </c>
      <c r="G93" s="15">
        <v>45078</v>
      </c>
      <c r="H93" s="15">
        <v>45108</v>
      </c>
      <c r="I93" s="15">
        <v>45139</v>
      </c>
      <c r="J93" s="15">
        <v>45170</v>
      </c>
      <c r="K93" s="15">
        <v>45200</v>
      </c>
      <c r="L93" s="15">
        <v>45231</v>
      </c>
      <c r="M93" s="15">
        <v>45261</v>
      </c>
    </row>
    <row r="94" spans="1:13" ht="13" x14ac:dyDescent="0.25">
      <c r="A94" s="2" t="s">
        <v>81</v>
      </c>
      <c r="B94" s="8" t="e">
        <f>COUNTIF(#REF!,"Mudança de UTI/setor")</f>
        <v>#REF!</v>
      </c>
      <c r="C94" s="8" t="e">
        <f>COUNTIF(#REF!,"Mudança de UTI/setor")</f>
        <v>#REF!</v>
      </c>
      <c r="D94" s="8" t="e">
        <f>COUNTIF(#REF!,"Mudança de UTI/setor")</f>
        <v>#REF!</v>
      </c>
      <c r="E94" s="8" t="e">
        <f>COUNTIF(#REF!,"Mudança de UTI/setor")</f>
        <v>#REF!</v>
      </c>
      <c r="F94" s="8" t="e">
        <f>COUNTIF(#REF!,"Mudança de UTI/setor")</f>
        <v>#REF!</v>
      </c>
      <c r="G94" s="8" t="e">
        <f>COUNTIF(#REF!,"Mudança de UTI/setor")</f>
        <v>#REF!</v>
      </c>
      <c r="H94" s="8" t="e">
        <f>COUNTIF(#REF!,"Mudança de UTI/setor")</f>
        <v>#REF!</v>
      </c>
      <c r="I94" s="8" t="e">
        <f>COUNTIF(#REF!,"Mudança de UTI/setor")</f>
        <v>#REF!</v>
      </c>
      <c r="J94" s="8" t="e">
        <f>COUNTIF(#REF!,"Mudança de UTI/setor")</f>
        <v>#REF!</v>
      </c>
      <c r="K94" s="8" t="e">
        <f>COUNTIF(#REF!,"Mudança de UTI/setor")</f>
        <v>#REF!</v>
      </c>
      <c r="L94" s="8" t="e">
        <f>COUNTIF(#REF!,"Mudança de UTI/setor")</f>
        <v>#REF!</v>
      </c>
      <c r="M94" s="8" t="e">
        <f>COUNTIF(#REF!,"Mudança de UTI/setor")</f>
        <v>#REF!</v>
      </c>
    </row>
    <row r="95" spans="1:13" ht="13" x14ac:dyDescent="0.25">
      <c r="A95" s="2" t="s">
        <v>82</v>
      </c>
      <c r="B95" s="8" t="e">
        <f>COUNTIF(#REF!,"Transferido outro hospital")</f>
        <v>#REF!</v>
      </c>
      <c r="C95" s="8" t="e">
        <f>COUNTIF(#REF!,"Transferido outro hospital")</f>
        <v>#REF!</v>
      </c>
      <c r="D95" s="8" t="e">
        <f>COUNTIF(#REF!,"Transferido outro hospital")</f>
        <v>#REF!</v>
      </c>
      <c r="E95" s="8" t="e">
        <f>COUNTIF(#REF!,"Transferido outro hospital")</f>
        <v>#REF!</v>
      </c>
      <c r="F95" s="8" t="e">
        <f>COUNTIF(#REF!,"Transferido outro hospital")</f>
        <v>#REF!</v>
      </c>
      <c r="G95" s="8" t="e">
        <f>COUNTIF(#REF!,"Transferido outro hospital")</f>
        <v>#REF!</v>
      </c>
      <c r="H95" s="8" t="e">
        <f>COUNTIF(#REF!,"Transferido outro hospital")</f>
        <v>#REF!</v>
      </c>
      <c r="I95" s="8" t="e">
        <f>COUNTIF(#REF!,"Transferido outro hospital")</f>
        <v>#REF!</v>
      </c>
      <c r="J95" s="8" t="e">
        <f>COUNTIF(#REF!,"Transferido outro hospital")</f>
        <v>#REF!</v>
      </c>
      <c r="K95" s="8" t="e">
        <f>COUNTIF(#REF!,"Transferido outro hospital")</f>
        <v>#REF!</v>
      </c>
      <c r="L95" s="8" t="e">
        <f>COUNTIF(#REF!,"Transferido outro hospital")</f>
        <v>#REF!</v>
      </c>
      <c r="M95" s="8" t="e">
        <f>COUNTIF(#REF!,"Transferido outro hospital")</f>
        <v>#REF!</v>
      </c>
    </row>
    <row r="96" spans="1:13" ht="13" x14ac:dyDescent="0.25">
      <c r="A96" s="2" t="s">
        <v>83</v>
      </c>
      <c r="B96" s="8" t="e">
        <f>COUNTIF(#REF!,"Alteração do nível de consciência")</f>
        <v>#REF!</v>
      </c>
      <c r="C96" s="8" t="e">
        <f>COUNTIF(#REF!,"Alteração do nível de consciência")</f>
        <v>#REF!</v>
      </c>
      <c r="D96" s="8" t="e">
        <f>COUNTIF(#REF!,"Alteração do nível de consciência")</f>
        <v>#REF!</v>
      </c>
      <c r="E96" s="8" t="e">
        <f>COUNTIF(#REF!,"Alteração do nível de consciência")</f>
        <v>#REF!</v>
      </c>
      <c r="F96" s="8" t="e">
        <f>COUNTIF(#REF!,"Alteração do nível de consciência")</f>
        <v>#REF!</v>
      </c>
      <c r="G96" s="8" t="e">
        <f>COUNTIF(#REF!,"Alteração do nível de consciência")</f>
        <v>#REF!</v>
      </c>
      <c r="H96" s="8" t="e">
        <f>COUNTIF(#REF!,"Alteração do nível de consciência")</f>
        <v>#REF!</v>
      </c>
      <c r="I96" s="8" t="e">
        <f>COUNTIF(#REF!,"Alteração do nível de consciência")</f>
        <v>#REF!</v>
      </c>
      <c r="J96" s="8" t="e">
        <f>COUNTIF(#REF!,"Alteração do nível de consciência")</f>
        <v>#REF!</v>
      </c>
      <c r="K96" s="8" t="e">
        <f>COUNTIF(#REF!,"Alteração do nível de consciência")</f>
        <v>#REF!</v>
      </c>
      <c r="L96" s="8" t="e">
        <f>COUNTIF(#REF!,"Alteração do nível de consciência")</f>
        <v>#REF!</v>
      </c>
      <c r="M96" s="8" t="e">
        <f>COUNTIF(#REF!,"Alteração do nível de consciência")</f>
        <v>#REF!</v>
      </c>
    </row>
    <row r="97" spans="1:29" ht="13" x14ac:dyDescent="0.25">
      <c r="A97" s="2" t="s">
        <v>84</v>
      </c>
      <c r="B97" s="8" t="e">
        <f>COUNTIF(#REF!,"Drive incompetente")</f>
        <v>#REF!</v>
      </c>
      <c r="C97" s="8" t="e">
        <f>COUNTIF(#REF!,"Drive incompetente")</f>
        <v>#REF!</v>
      </c>
      <c r="D97" s="8" t="e">
        <f>COUNTIF(#REF!,"Drive incompetente")</f>
        <v>#REF!</v>
      </c>
      <c r="E97" s="8" t="e">
        <f>COUNTIF(#REF!,"Drive incompetente")</f>
        <v>#REF!</v>
      </c>
      <c r="F97" s="8" t="e">
        <f>COUNTIF(#REF!,"Drive incompetente")</f>
        <v>#REF!</v>
      </c>
      <c r="G97" s="8" t="e">
        <f>COUNTIF(#REF!,"Drive incompetente")</f>
        <v>#REF!</v>
      </c>
      <c r="H97" s="8" t="e">
        <f>COUNTIF(#REF!,"Drive incompetente")</f>
        <v>#REF!</v>
      </c>
      <c r="I97" s="8" t="e">
        <f>COUNTIF(#REF!,"Drive incompetente")</f>
        <v>#REF!</v>
      </c>
      <c r="J97" s="8" t="e">
        <f>COUNTIF(#REF!,"Drive incompetente")</f>
        <v>#REF!</v>
      </c>
      <c r="K97" s="8" t="e">
        <f>COUNTIF(#REF!,"Drive incompetente")</f>
        <v>#REF!</v>
      </c>
      <c r="L97" s="8" t="e">
        <f>COUNTIF(#REF!,"Drive incompetente")</f>
        <v>#REF!</v>
      </c>
      <c r="M97" s="8" t="e">
        <f>COUNTIF(#REF!,"Drive incompetente")</f>
        <v>#REF!</v>
      </c>
    </row>
    <row r="98" spans="1:29" ht="13" x14ac:dyDescent="0.25">
      <c r="A98" s="2" t="s">
        <v>85</v>
      </c>
      <c r="B98" s="8" t="e">
        <f>COUNTIF(#REF!,"Evolução da doença de base")</f>
        <v>#REF!</v>
      </c>
      <c r="C98" s="8" t="e">
        <f>COUNTIF(#REF!,"Evolução da doença de base")</f>
        <v>#REF!</v>
      </c>
      <c r="D98" s="8" t="e">
        <f>COUNTIF(#REF!,"Evolução da doença de base")</f>
        <v>#REF!</v>
      </c>
      <c r="E98" s="8" t="e">
        <f>COUNTIF(#REF!,"Evolução da doença de base")</f>
        <v>#REF!</v>
      </c>
      <c r="F98" s="8" t="e">
        <f>COUNTIF(#REF!,"Evolução da doença de base")</f>
        <v>#REF!</v>
      </c>
      <c r="G98" s="8" t="e">
        <f>COUNTIF(#REF!,"Evolução da doença de base")</f>
        <v>#REF!</v>
      </c>
      <c r="H98" s="8" t="e">
        <f>COUNTIF(#REF!,"Evolução da doença de base")</f>
        <v>#REF!</v>
      </c>
      <c r="I98" s="8" t="e">
        <f>COUNTIF(#REF!,"Evolução da doença de base")</f>
        <v>#REF!</v>
      </c>
      <c r="J98" s="8" t="e">
        <f>COUNTIF(#REF!,"Evolução da doença de base")</f>
        <v>#REF!</v>
      </c>
      <c r="K98" s="8" t="e">
        <f>COUNTIF(#REF!,"Evolução da doença de base")</f>
        <v>#REF!</v>
      </c>
      <c r="L98" s="8" t="e">
        <f>COUNTIF(#REF!,"Evolução da doença de base")</f>
        <v>#REF!</v>
      </c>
      <c r="M98" s="8" t="e">
        <f>COUNTIF(#REF!,"Evolução da doença de base")</f>
        <v>#REF!</v>
      </c>
    </row>
    <row r="99" spans="1:29" ht="13" x14ac:dyDescent="0.25">
      <c r="A99" s="2"/>
      <c r="B99" s="2"/>
      <c r="C99" s="2"/>
      <c r="D99" s="2"/>
      <c r="E99" s="2"/>
      <c r="F99" s="2"/>
      <c r="G99" s="2"/>
      <c r="H99" s="8"/>
      <c r="I99" s="8"/>
      <c r="J99" s="8"/>
      <c r="K99" s="8"/>
      <c r="L99" s="8"/>
      <c r="M99" s="8"/>
    </row>
    <row r="100" spans="1:29" ht="13" x14ac:dyDescent="0.25">
      <c r="A100" s="17" t="s">
        <v>16</v>
      </c>
      <c r="B100" s="10" t="e">
        <f t="shared" ref="B100:M100" si="23">SUM(B94:B99)</f>
        <v>#REF!</v>
      </c>
      <c r="C100" s="10" t="e">
        <f t="shared" si="23"/>
        <v>#REF!</v>
      </c>
      <c r="D100" s="10" t="e">
        <f t="shared" si="23"/>
        <v>#REF!</v>
      </c>
      <c r="E100" s="10" t="e">
        <f t="shared" si="23"/>
        <v>#REF!</v>
      </c>
      <c r="F100" s="10" t="e">
        <f t="shared" si="23"/>
        <v>#REF!</v>
      </c>
      <c r="G100" s="10" t="e">
        <f t="shared" si="23"/>
        <v>#REF!</v>
      </c>
      <c r="H100" s="8" t="e">
        <f t="shared" si="23"/>
        <v>#REF!</v>
      </c>
      <c r="I100" s="8" t="e">
        <f t="shared" si="23"/>
        <v>#REF!</v>
      </c>
      <c r="J100" s="8" t="e">
        <f t="shared" si="23"/>
        <v>#REF!</v>
      </c>
      <c r="K100" s="8" t="e">
        <f t="shared" si="23"/>
        <v>#REF!</v>
      </c>
      <c r="L100" s="8" t="e">
        <f t="shared" si="23"/>
        <v>#REF!</v>
      </c>
      <c r="M100" s="8" t="e">
        <f t="shared" si="23"/>
        <v>#REF!</v>
      </c>
    </row>
    <row r="102" spans="1:29" ht="13" x14ac:dyDescent="0.25">
      <c r="A102" s="1" t="s">
        <v>86</v>
      </c>
      <c r="B102" s="15">
        <v>44927</v>
      </c>
      <c r="C102" s="15">
        <v>44958</v>
      </c>
      <c r="D102" s="15">
        <v>44986</v>
      </c>
      <c r="E102" s="15">
        <v>45017</v>
      </c>
      <c r="F102" s="15">
        <v>45047</v>
      </c>
      <c r="G102" s="15">
        <v>45078</v>
      </c>
      <c r="H102" s="15">
        <v>45108</v>
      </c>
      <c r="I102" s="15">
        <v>45139</v>
      </c>
      <c r="J102" s="15">
        <v>45170</v>
      </c>
      <c r="K102" s="15">
        <v>45200</v>
      </c>
      <c r="L102" s="15">
        <v>45231</v>
      </c>
      <c r="M102" s="15">
        <v>45261</v>
      </c>
      <c r="Q102" s="31"/>
      <c r="R102" s="15">
        <v>44927</v>
      </c>
      <c r="S102" s="15">
        <v>44958</v>
      </c>
      <c r="T102" s="15">
        <v>44986</v>
      </c>
      <c r="U102" s="15">
        <v>45017</v>
      </c>
      <c r="V102" s="15">
        <v>45047</v>
      </c>
      <c r="W102" s="15">
        <v>45078</v>
      </c>
      <c r="X102" s="15">
        <v>45108</v>
      </c>
      <c r="Y102" s="15">
        <v>45139</v>
      </c>
      <c r="Z102" s="15">
        <v>45170</v>
      </c>
      <c r="AA102" s="15">
        <v>45200</v>
      </c>
      <c r="AB102" s="15">
        <v>45231</v>
      </c>
      <c r="AC102" s="15">
        <v>45261</v>
      </c>
    </row>
    <row r="103" spans="1:29" ht="13" x14ac:dyDescent="0.25">
      <c r="A103" s="2" t="s">
        <v>87</v>
      </c>
      <c r="B103" s="8" t="e">
        <f>COUNTIF(#REF!,"Alta UTI")</f>
        <v>#REF!</v>
      </c>
      <c r="C103" s="8" t="e">
        <f>COUNTIF(#REF!,"Alta UTI")</f>
        <v>#REF!</v>
      </c>
      <c r="D103" s="8" t="e">
        <f>COUNTIF(#REF!,"Alta UTI")</f>
        <v>#REF!</v>
      </c>
      <c r="E103" s="8" t="e">
        <f>COUNTIF(#REF!,"Alta UTI")</f>
        <v>#REF!</v>
      </c>
      <c r="F103" s="8" t="e">
        <f>COUNTIF(#REF!,"Alta UTI")</f>
        <v>#REF!</v>
      </c>
      <c r="G103" s="8" t="e">
        <f>COUNTIF(#REF!,"Alta UTI")</f>
        <v>#REF!</v>
      </c>
      <c r="H103" s="8" t="e">
        <f>COUNTIF(#REF!,"Alta UTI")</f>
        <v>#REF!</v>
      </c>
      <c r="I103" s="8" t="e">
        <f>COUNTIF(#REF!,"Alta UTI")</f>
        <v>#REF!</v>
      </c>
      <c r="J103" s="8" t="e">
        <f>COUNTIF(#REF!,"Alta UTI")</f>
        <v>#REF!</v>
      </c>
      <c r="K103" s="8" t="e">
        <f>COUNTIF(#REF!,"Alta UTI")</f>
        <v>#REF!</v>
      </c>
      <c r="L103" s="8" t="e">
        <f>COUNTIF(#REF!,"Alta UTI")</f>
        <v>#REF!</v>
      </c>
      <c r="M103" s="8" t="e">
        <f>COUNTIF(#REF!,"Alta UTI")</f>
        <v>#REF!</v>
      </c>
      <c r="Q103" s="2" t="s">
        <v>88</v>
      </c>
      <c r="R103" s="2" t="e">
        <f t="shared" ref="R103:AC103" si="24">B103+B104</f>
        <v>#REF!</v>
      </c>
      <c r="S103" s="2" t="e">
        <f t="shared" si="24"/>
        <v>#REF!</v>
      </c>
      <c r="T103" s="2" t="e">
        <f t="shared" si="24"/>
        <v>#REF!</v>
      </c>
      <c r="U103" s="2" t="e">
        <f t="shared" si="24"/>
        <v>#REF!</v>
      </c>
      <c r="V103" s="2" t="e">
        <f t="shared" si="24"/>
        <v>#REF!</v>
      </c>
      <c r="W103" s="2" t="e">
        <f t="shared" si="24"/>
        <v>#REF!</v>
      </c>
      <c r="X103" s="8" t="e">
        <f t="shared" si="24"/>
        <v>#REF!</v>
      </c>
      <c r="Y103" s="8" t="e">
        <f t="shared" si="24"/>
        <v>#REF!</v>
      </c>
      <c r="Z103" s="8" t="e">
        <f t="shared" si="24"/>
        <v>#REF!</v>
      </c>
      <c r="AA103" s="8" t="e">
        <f t="shared" si="24"/>
        <v>#REF!</v>
      </c>
      <c r="AB103" s="8" t="e">
        <f t="shared" si="24"/>
        <v>#REF!</v>
      </c>
      <c r="AC103" s="8" t="e">
        <f t="shared" si="24"/>
        <v>#REF!</v>
      </c>
    </row>
    <row r="104" spans="1:29" ht="13" x14ac:dyDescent="0.25">
      <c r="A104" s="2" t="s">
        <v>89</v>
      </c>
      <c r="B104" s="8" t="e">
        <f>COUNTIF(#REF!,"Alta Hospitalar")</f>
        <v>#REF!</v>
      </c>
      <c r="C104" s="8" t="e">
        <f>COUNTIF(#REF!,"Alta Hospitalar")</f>
        <v>#REF!</v>
      </c>
      <c r="D104" s="8" t="e">
        <f>COUNTIF(#REF!,"Alta Hospitalar")</f>
        <v>#REF!</v>
      </c>
      <c r="E104" s="8" t="e">
        <f>COUNTIF(#REF!,"Alta Hospitalar")</f>
        <v>#REF!</v>
      </c>
      <c r="F104" s="8" t="e">
        <f>COUNTIF(#REF!,"Alta Hospitalar")</f>
        <v>#REF!</v>
      </c>
      <c r="G104" s="8" t="e">
        <f>COUNTIF(#REF!,"Alta Hospitalar")</f>
        <v>#REF!</v>
      </c>
      <c r="H104" s="8" t="e">
        <f>COUNTIF(#REF!,"Alta Hospitalar")</f>
        <v>#REF!</v>
      </c>
      <c r="I104" s="8" t="e">
        <f>COUNTIF(#REF!,"Alta Hospitalar")</f>
        <v>#REF!</v>
      </c>
      <c r="J104" s="8" t="e">
        <f>COUNTIF(#REF!,"Alta Hospitalar")</f>
        <v>#REF!</v>
      </c>
      <c r="K104" s="8" t="e">
        <f>COUNTIF(#REF!,"Alta Hospitalar")</f>
        <v>#REF!</v>
      </c>
      <c r="L104" s="8" t="e">
        <f>COUNTIF(#REF!,"Alta Hospitalar")</f>
        <v>#REF!</v>
      </c>
      <c r="M104" s="8" t="e">
        <f>COUNTIF(#REF!,"Alta Hospitalar")</f>
        <v>#REF!</v>
      </c>
      <c r="Q104" s="1" t="s">
        <v>90</v>
      </c>
      <c r="R104" s="32" t="e">
        <f t="shared" ref="R104:AC104" si="25">B113/R103</f>
        <v>#REF!</v>
      </c>
      <c r="S104" s="32" t="e">
        <f t="shared" si="25"/>
        <v>#REF!</v>
      </c>
      <c r="T104" s="32" t="e">
        <f t="shared" si="25"/>
        <v>#REF!</v>
      </c>
      <c r="U104" s="32" t="e">
        <f t="shared" si="25"/>
        <v>#REF!</v>
      </c>
      <c r="V104" s="32" t="e">
        <f t="shared" si="25"/>
        <v>#REF!</v>
      </c>
      <c r="W104" s="32" t="e">
        <f t="shared" si="25"/>
        <v>#REF!</v>
      </c>
      <c r="X104" s="33" t="e">
        <f t="shared" si="25"/>
        <v>#REF!</v>
      </c>
      <c r="Y104" s="33" t="e">
        <f t="shared" si="25"/>
        <v>#REF!</v>
      </c>
      <c r="Z104" s="33" t="e">
        <f t="shared" si="25"/>
        <v>#REF!</v>
      </c>
      <c r="AA104" s="33" t="e">
        <f t="shared" si="25"/>
        <v>#REF!</v>
      </c>
      <c r="AB104" s="33" t="e">
        <f t="shared" si="25"/>
        <v>#REF!</v>
      </c>
      <c r="AC104" s="33" t="e">
        <f t="shared" si="25"/>
        <v>#REF!</v>
      </c>
    </row>
    <row r="105" spans="1:29" ht="13" x14ac:dyDescent="0.25">
      <c r="A105" s="2" t="s">
        <v>79</v>
      </c>
      <c r="B105" s="8" t="e">
        <f>COUNTIF(#REF!,"Óbito")</f>
        <v>#REF!</v>
      </c>
      <c r="C105" s="8" t="e">
        <f>COUNTIF(#REF!,"Óbito")</f>
        <v>#REF!</v>
      </c>
      <c r="D105" s="8" t="e">
        <f>COUNTIF(#REF!,"Óbito")</f>
        <v>#REF!</v>
      </c>
      <c r="E105" s="8" t="e">
        <f>COUNTIF(#REF!,"Óbito")</f>
        <v>#REF!</v>
      </c>
      <c r="F105" s="8" t="e">
        <f>COUNTIF(#REF!,"Óbito")</f>
        <v>#REF!</v>
      </c>
      <c r="G105" s="8" t="e">
        <f>COUNTIF(#REF!,"Óbito")</f>
        <v>#REF!</v>
      </c>
      <c r="H105" s="8" t="e">
        <f>COUNTIF(#REF!,"Óbito")</f>
        <v>#REF!</v>
      </c>
      <c r="I105" s="8" t="e">
        <f>COUNTIF(#REF!,"Óbito")</f>
        <v>#REF!</v>
      </c>
      <c r="J105" s="8" t="e">
        <f>COUNTIF(#REF!,"Óbito")</f>
        <v>#REF!</v>
      </c>
      <c r="K105" s="8" t="e">
        <f>COUNTIF(#REF!,"Óbito")</f>
        <v>#REF!</v>
      </c>
      <c r="L105" s="8" t="e">
        <f>COUNTIF(#REF!,"Óbito")</f>
        <v>#REF!</v>
      </c>
      <c r="M105" s="8" t="e">
        <f>COUNTIF(#REF!,"Óbito")</f>
        <v>#REF!</v>
      </c>
    </row>
    <row r="106" spans="1:29" ht="13" x14ac:dyDescent="0.25">
      <c r="A106" s="2" t="s">
        <v>78</v>
      </c>
      <c r="B106" s="8" t="e">
        <f>COUNTIF(#REF!,"Permaneceu em AVM")</f>
        <v>#REF!</v>
      </c>
      <c r="C106" s="8" t="e">
        <f>COUNTIF(#REF!,"Permaneceu em AVM")</f>
        <v>#REF!</v>
      </c>
      <c r="D106" s="8" t="e">
        <f>COUNTIF(#REF!,"Permaneceu em AVM")</f>
        <v>#REF!</v>
      </c>
      <c r="E106" s="8" t="e">
        <f>COUNTIF(#REF!,"Permaneceu em AVM")</f>
        <v>#REF!</v>
      </c>
      <c r="F106" s="8" t="e">
        <f>COUNTIF(#REF!,"Permaneceu em AVM")</f>
        <v>#REF!</v>
      </c>
      <c r="G106" s="8" t="e">
        <f>COUNTIF(#REF!,"Permaneceu em AVM")</f>
        <v>#REF!</v>
      </c>
      <c r="H106" s="8" t="e">
        <f>COUNTIF(#REF!,"Permaneceu em AVM")</f>
        <v>#REF!</v>
      </c>
      <c r="I106" s="8" t="e">
        <f>COUNTIF(#REF!,"Permaneceu em AVM")</f>
        <v>#REF!</v>
      </c>
      <c r="J106" s="8" t="e">
        <f>COUNTIF(#REF!,"Permaneceu em AVM")</f>
        <v>#REF!</v>
      </c>
      <c r="K106" s="8" t="e">
        <f>COUNTIF(#REF!,"Permaneceu em AVM")</f>
        <v>#REF!</v>
      </c>
      <c r="L106" s="8" t="e">
        <f>COUNTIF(#REF!,"Permaneceu em AVM")</f>
        <v>#REF!</v>
      </c>
      <c r="M106" s="8" t="e">
        <f>COUNTIF(#REF!,"Permaneceu em AVM")</f>
        <v>#REF!</v>
      </c>
    </row>
    <row r="107" spans="1:29" ht="13" x14ac:dyDescent="0.25">
      <c r="A107" s="2" t="s">
        <v>91</v>
      </c>
      <c r="B107" s="8" t="e">
        <f>COUNTIF(#REF!,"Transferido para outro hospital ")</f>
        <v>#REF!</v>
      </c>
      <c r="C107" s="8" t="e">
        <f>COUNTIF(#REF!,"Transferido para outro hospital ")</f>
        <v>#REF!</v>
      </c>
      <c r="D107" s="8" t="e">
        <f>COUNTIF(#REF!,"Transferido para outro hospital ")</f>
        <v>#REF!</v>
      </c>
      <c r="E107" s="8" t="e">
        <f>COUNTIF(#REF!,"Transferido para outro hospital ")</f>
        <v>#REF!</v>
      </c>
      <c r="F107" s="8" t="e">
        <f>COUNTIF(#REF!,"Transferido para outro hospital ")</f>
        <v>#REF!</v>
      </c>
      <c r="G107" s="8" t="e">
        <f>COUNTIF(#REF!,"Transferido para outro hospital ")</f>
        <v>#REF!</v>
      </c>
      <c r="H107" s="8" t="e">
        <f>COUNTIF(#REF!,"Transferido para outro hospital ")</f>
        <v>#REF!</v>
      </c>
      <c r="I107" s="8" t="e">
        <f>COUNTIF(#REF!,"Transferido para outro hospital ")</f>
        <v>#REF!</v>
      </c>
      <c r="J107" s="8" t="e">
        <f>COUNTIF(#REF!,"Transferido para outro hospital ")</f>
        <v>#REF!</v>
      </c>
      <c r="K107" s="8" t="e">
        <f>COUNTIF(#REF!,"Transferido para outro hospital ")</f>
        <v>#REF!</v>
      </c>
      <c r="L107" s="8" t="e">
        <f>COUNTIF(#REF!,"Transferido para outro hospital ")</f>
        <v>#REF!</v>
      </c>
      <c r="M107" s="8" t="e">
        <f>COUNTIF(#REF!,"Transferido para outro hospital ")</f>
        <v>#REF!</v>
      </c>
    </row>
    <row r="108" spans="1:29" ht="13" x14ac:dyDescent="0.25">
      <c r="A108" s="2" t="s">
        <v>92</v>
      </c>
      <c r="B108" s="8" t="e">
        <f>COUNTIF(#REF!,"Transferido para outra UTI no HU")</f>
        <v>#REF!</v>
      </c>
      <c r="C108" s="8" t="e">
        <f>COUNTIF(#REF!,"Transferido para outra UTI no HU")</f>
        <v>#REF!</v>
      </c>
      <c r="D108" s="8" t="e">
        <f>COUNTIF(#REF!,"Transferido para outra UTI no HU")</f>
        <v>#REF!</v>
      </c>
      <c r="E108" s="8" t="e">
        <f>COUNTIF(#REF!,"Transferido para outra UTI no HU")</f>
        <v>#REF!</v>
      </c>
      <c r="F108" s="8" t="e">
        <f>COUNTIF(#REF!,"Transferido para outra UTI no HU")</f>
        <v>#REF!</v>
      </c>
      <c r="G108" s="8" t="e">
        <f>COUNTIF(#REF!,"Transferido para outra UTI no HU")</f>
        <v>#REF!</v>
      </c>
      <c r="H108" s="8" t="e">
        <f>COUNTIF(#REF!,"Transferido para outra UTI no HU")</f>
        <v>#REF!</v>
      </c>
      <c r="I108" s="8" t="e">
        <f>COUNTIF(#REF!,"Transferido para outra UTI no HU")</f>
        <v>#REF!</v>
      </c>
      <c r="J108" s="8" t="e">
        <f>COUNTIF(#REF!,"Transferido para outra UTI no HU")</f>
        <v>#REF!</v>
      </c>
      <c r="K108" s="8" t="e">
        <f>COUNTIF(#REF!,"Transferido para outra UTI no HU")</f>
        <v>#REF!</v>
      </c>
      <c r="L108" s="8" t="e">
        <f>COUNTIF(#REF!,"Transferido para outra UTI no HU")</f>
        <v>#REF!</v>
      </c>
      <c r="M108" s="8" t="e">
        <f>COUNTIF(#REF!,"Transferido para outra UTI no HU")</f>
        <v>#REF!</v>
      </c>
    </row>
    <row r="109" spans="1:29" ht="13" x14ac:dyDescent="0.25">
      <c r="A109" s="2" t="s">
        <v>93</v>
      </c>
      <c r="B109" s="8" t="e">
        <f>COUNTIF(#REF!,"Término da AVM, mas continua na UTI")</f>
        <v>#REF!</v>
      </c>
      <c r="C109" s="8" t="e">
        <f>COUNTIF(#REF!,"Término da AVM, mas continua na UTI")</f>
        <v>#REF!</v>
      </c>
      <c r="D109" s="8" t="e">
        <f>COUNTIF(#REF!,"Término da AVM, mas continua na UTI")</f>
        <v>#REF!</v>
      </c>
      <c r="E109" s="8" t="e">
        <f>COUNTIF(#REF!,"Término da AVM, mas continua na UTI")</f>
        <v>#REF!</v>
      </c>
      <c r="F109" s="8" t="e">
        <f>COUNTIF(#REF!,"Término da AVM, mas continua na UTI")</f>
        <v>#REF!</v>
      </c>
      <c r="G109" s="8" t="e">
        <f>COUNTIF(#REF!,"Término da AVM, mas continua na UTI")</f>
        <v>#REF!</v>
      </c>
      <c r="H109" s="8" t="e">
        <f>COUNTIF(#REF!,"Término da AVM, mas continua na UTI")</f>
        <v>#REF!</v>
      </c>
      <c r="I109" s="8" t="e">
        <f>COUNTIF(#REF!,"Término da AVM, mas continua na UTI")</f>
        <v>#REF!</v>
      </c>
      <c r="J109" s="8" t="e">
        <f>COUNTIF(#REF!,"Término da AVM, mas continua na UTI")</f>
        <v>#REF!</v>
      </c>
      <c r="K109" s="8" t="e">
        <f>COUNTIF(#REF!,"Término da AVM, mas continua na UTI")</f>
        <v>#REF!</v>
      </c>
      <c r="L109" s="8" t="e">
        <f>COUNTIF(#REF!,"Término da AVM, mas continua na UTI")</f>
        <v>#REF!</v>
      </c>
      <c r="M109" s="8" t="e">
        <f>COUNTIF(#REF!,"Término da AVM, mas continua na UTI")</f>
        <v>#REF!</v>
      </c>
    </row>
    <row r="110" spans="1:29" ht="13" x14ac:dyDescent="0.25">
      <c r="A110" s="17" t="s">
        <v>16</v>
      </c>
      <c r="B110" s="10" t="e">
        <f t="shared" ref="B110:M110" si="26">SUM(B103:B109)</f>
        <v>#REF!</v>
      </c>
      <c r="C110" s="10" t="e">
        <f t="shared" si="26"/>
        <v>#REF!</v>
      </c>
      <c r="D110" s="10" t="e">
        <f t="shared" si="26"/>
        <v>#REF!</v>
      </c>
      <c r="E110" s="10" t="e">
        <f t="shared" si="26"/>
        <v>#REF!</v>
      </c>
      <c r="F110" s="10" t="e">
        <f t="shared" si="26"/>
        <v>#REF!</v>
      </c>
      <c r="G110" s="10" t="e">
        <f t="shared" si="26"/>
        <v>#REF!</v>
      </c>
      <c r="H110" s="8" t="e">
        <f t="shared" si="26"/>
        <v>#REF!</v>
      </c>
      <c r="I110" s="8" t="e">
        <f t="shared" si="26"/>
        <v>#REF!</v>
      </c>
      <c r="J110" s="8" t="e">
        <f t="shared" si="26"/>
        <v>#REF!</v>
      </c>
      <c r="K110" s="8" t="e">
        <f t="shared" si="26"/>
        <v>#REF!</v>
      </c>
      <c r="L110" s="8" t="e">
        <f t="shared" si="26"/>
        <v>#REF!</v>
      </c>
      <c r="M110" s="8" t="e">
        <f t="shared" si="26"/>
        <v>#REF!</v>
      </c>
    </row>
    <row r="112" spans="1:29" ht="13" x14ac:dyDescent="0.25">
      <c r="A112" s="1" t="s">
        <v>94</v>
      </c>
      <c r="B112" s="15">
        <v>44927</v>
      </c>
      <c r="C112" s="15">
        <v>44958</v>
      </c>
      <c r="D112" s="15">
        <v>44986</v>
      </c>
      <c r="E112" s="15">
        <v>45017</v>
      </c>
      <c r="F112" s="15">
        <v>45047</v>
      </c>
      <c r="G112" s="15">
        <v>45078</v>
      </c>
      <c r="H112" s="15">
        <v>45108</v>
      </c>
      <c r="I112" s="15">
        <v>45139</v>
      </c>
      <c r="J112" s="15">
        <v>45170</v>
      </c>
      <c r="K112" s="15">
        <v>45200</v>
      </c>
      <c r="L112" s="15">
        <v>45231</v>
      </c>
      <c r="M112" s="15">
        <v>45261</v>
      </c>
    </row>
    <row r="113" spans="1:13" ht="13" x14ac:dyDescent="0.25">
      <c r="A113" s="34" t="s">
        <v>67</v>
      </c>
      <c r="B113" s="8" t="e">
        <f>COUNTIF(#REF!,"Sim")</f>
        <v>#REF!</v>
      </c>
      <c r="C113" s="8" t="e">
        <f>COUNTIF(#REF!,"Sim")</f>
        <v>#REF!</v>
      </c>
      <c r="D113" s="8" t="e">
        <f>COUNTIF(#REF!,"Sim")</f>
        <v>#REF!</v>
      </c>
      <c r="E113" s="8" t="e">
        <f>COUNTIF(#REF!,"Sim")</f>
        <v>#REF!</v>
      </c>
      <c r="F113" s="8" t="e">
        <f>COUNTIF(#REF!,"Sim")</f>
        <v>#REF!</v>
      </c>
      <c r="G113" s="8" t="e">
        <f>COUNTIF(#REF!,"Sim")</f>
        <v>#REF!</v>
      </c>
      <c r="H113" s="8" t="e">
        <f>COUNTIF(#REF!,"Sim")</f>
        <v>#REF!</v>
      </c>
      <c r="I113" s="8" t="e">
        <f>COUNTIF(#REF!,"Sim")</f>
        <v>#REF!</v>
      </c>
      <c r="J113" s="8" t="e">
        <f>COUNTIF(#REF!,"Sim")</f>
        <v>#REF!</v>
      </c>
      <c r="K113" s="8" t="e">
        <f>COUNTIF(#REF!,"Sim")</f>
        <v>#REF!</v>
      </c>
      <c r="L113" s="8" t="e">
        <f>COUNTIF(#REF!,"Sim")</f>
        <v>#REF!</v>
      </c>
      <c r="M113" s="8" t="e">
        <f>COUNTIF(#REF!,"Sim")</f>
        <v>#REF!</v>
      </c>
    </row>
    <row r="114" spans="1:13" ht="13" x14ac:dyDescent="0.25">
      <c r="A114" s="34" t="s">
        <v>68</v>
      </c>
      <c r="B114" s="8" t="e">
        <f>COUNTIF(#REF!,"Não")</f>
        <v>#REF!</v>
      </c>
      <c r="C114" s="8" t="e">
        <f>COUNTIF(#REF!,"Não")</f>
        <v>#REF!</v>
      </c>
      <c r="D114" s="8" t="e">
        <f>COUNTIF(#REF!,"Não")</f>
        <v>#REF!</v>
      </c>
      <c r="E114" s="8" t="e">
        <f>COUNTIF(#REF!,"Não")</f>
        <v>#REF!</v>
      </c>
      <c r="F114" s="8" t="e">
        <f>COUNTIF(#REF!,"Não")</f>
        <v>#REF!</v>
      </c>
      <c r="G114" s="8" t="e">
        <f>COUNTIF(#REF!,"Não")</f>
        <v>#REF!</v>
      </c>
      <c r="H114" s="8" t="e">
        <f>COUNTIF(#REF!,"Não")</f>
        <v>#REF!</v>
      </c>
      <c r="I114" s="8" t="e">
        <f>COUNTIF(#REF!,"Não")</f>
        <v>#REF!</v>
      </c>
      <c r="J114" s="8" t="e">
        <f>COUNTIF(#REF!,"Não")</f>
        <v>#REF!</v>
      </c>
      <c r="K114" s="8" t="e">
        <f>COUNTIF(#REF!,"Não")</f>
        <v>#REF!</v>
      </c>
      <c r="L114" s="8" t="e">
        <f>COUNTIF(#REF!,"Não")</f>
        <v>#REF!</v>
      </c>
      <c r="M114" s="8" t="e">
        <f>COUNTIF(#REF!,"Não")</f>
        <v>#REF!</v>
      </c>
    </row>
    <row r="115" spans="1:13" ht="13" x14ac:dyDescent="0.25">
      <c r="A115" s="17" t="s">
        <v>16</v>
      </c>
      <c r="B115" s="10" t="e">
        <f t="shared" ref="B115:M115" si="27">SUM(B113:B114)</f>
        <v>#REF!</v>
      </c>
      <c r="C115" s="10" t="e">
        <f t="shared" si="27"/>
        <v>#REF!</v>
      </c>
      <c r="D115" s="10" t="e">
        <f t="shared" si="27"/>
        <v>#REF!</v>
      </c>
      <c r="E115" s="10" t="e">
        <f t="shared" si="27"/>
        <v>#REF!</v>
      </c>
      <c r="F115" s="10" t="e">
        <f t="shared" si="27"/>
        <v>#REF!</v>
      </c>
      <c r="G115" s="10" t="e">
        <f t="shared" si="27"/>
        <v>#REF!</v>
      </c>
      <c r="H115" s="8" t="e">
        <f t="shared" si="27"/>
        <v>#REF!</v>
      </c>
      <c r="I115" s="8" t="e">
        <f t="shared" si="27"/>
        <v>#REF!</v>
      </c>
      <c r="J115" s="8" t="e">
        <f t="shared" si="27"/>
        <v>#REF!</v>
      </c>
      <c r="K115" s="8" t="e">
        <f t="shared" si="27"/>
        <v>#REF!</v>
      </c>
      <c r="L115" s="8" t="e">
        <f t="shared" si="27"/>
        <v>#REF!</v>
      </c>
      <c r="M115" s="8" t="e">
        <f t="shared" si="27"/>
        <v>#REF!</v>
      </c>
    </row>
    <row r="117" spans="1:13" ht="13" x14ac:dyDescent="0.25">
      <c r="A117" s="1" t="s">
        <v>95</v>
      </c>
      <c r="B117" s="15">
        <v>44927</v>
      </c>
      <c r="C117" s="15">
        <v>44958</v>
      </c>
      <c r="D117" s="15">
        <v>44986</v>
      </c>
      <c r="E117" s="15">
        <v>45017</v>
      </c>
      <c r="F117" s="15">
        <v>45047</v>
      </c>
      <c r="G117" s="15">
        <v>45078</v>
      </c>
      <c r="H117" s="15">
        <v>45108</v>
      </c>
      <c r="I117" s="15">
        <v>45139</v>
      </c>
      <c r="J117" s="15">
        <v>45170</v>
      </c>
      <c r="K117" s="15">
        <v>45200</v>
      </c>
      <c r="L117" s="15">
        <v>45231</v>
      </c>
      <c r="M117" s="15">
        <v>45261</v>
      </c>
    </row>
    <row r="118" spans="1:13" ht="13" x14ac:dyDescent="0.25">
      <c r="A118" s="2" t="s">
        <v>96</v>
      </c>
      <c r="B118" s="8" t="e">
        <f>COUNTIF(#REF!,"Piora da Condição clínica")</f>
        <v>#REF!</v>
      </c>
      <c r="C118" s="8" t="e">
        <f>COUNTIF(#REF!,"Piora da Condição clínica")</f>
        <v>#REF!</v>
      </c>
      <c r="D118" s="8" t="e">
        <f>COUNTIF(#REF!,"Piora da Condição clínica")</f>
        <v>#REF!</v>
      </c>
      <c r="E118" s="8" t="e">
        <f>COUNTIF(#REF!,"Piora da Condição clínica")</f>
        <v>#REF!</v>
      </c>
      <c r="F118" s="8" t="e">
        <f>COUNTIF(#REF!,"Piora da Condição clínica")</f>
        <v>#REF!</v>
      </c>
      <c r="G118" s="8" t="e">
        <f>COUNTIF(#REF!,"Piora da Condição clínica")</f>
        <v>#REF!</v>
      </c>
      <c r="H118" s="8" t="e">
        <f>COUNTIF(#REF!,"Piora da Condição clínica")</f>
        <v>#REF!</v>
      </c>
      <c r="I118" s="8" t="e">
        <f>COUNTIF(#REF!,"Piora da Condição clínica")</f>
        <v>#REF!</v>
      </c>
      <c r="J118" s="8" t="e">
        <f>COUNTIF(#REF!,"Piora da Condição clínica")</f>
        <v>#REF!</v>
      </c>
      <c r="K118" s="8" t="e">
        <f>COUNTIF(#REF!,"Piora da Condição clínica")</f>
        <v>#REF!</v>
      </c>
      <c r="L118" s="8" t="e">
        <f>COUNTIF(#REF!,"Piora da Condição clínica")</f>
        <v>#REF!</v>
      </c>
      <c r="M118" s="8" t="e">
        <f>COUNTIF(#REF!,"Piora da Condição clínica")</f>
        <v>#REF!</v>
      </c>
    </row>
    <row r="119" spans="1:13" ht="13" x14ac:dyDescent="0.25">
      <c r="A119" s="2" t="s">
        <v>97</v>
      </c>
      <c r="B119" s="8" t="e">
        <f>COUNTIF(#REF!,"Restrição médica")</f>
        <v>#REF!</v>
      </c>
      <c r="C119" s="8" t="e">
        <f>COUNTIF(#REF!,"Restrição médica")</f>
        <v>#REF!</v>
      </c>
      <c r="D119" s="8" t="e">
        <f>COUNTIF(#REF!,"Restrição médica")</f>
        <v>#REF!</v>
      </c>
      <c r="E119" s="8" t="e">
        <f>COUNTIF(#REF!,"Restrição médica")</f>
        <v>#REF!</v>
      </c>
      <c r="F119" s="8" t="e">
        <f>COUNTIF(#REF!,"Restrição médica")</f>
        <v>#REF!</v>
      </c>
      <c r="G119" s="8" t="e">
        <f>COUNTIF(#REF!,"Restrição médica")</f>
        <v>#REF!</v>
      </c>
      <c r="H119" s="8" t="e">
        <f>COUNTIF(#REF!,"Restrição médica")</f>
        <v>#REF!</v>
      </c>
      <c r="I119" s="8" t="e">
        <f>COUNTIF(#REF!,"Restrição médica")</f>
        <v>#REF!</v>
      </c>
      <c r="J119" s="8" t="e">
        <f>COUNTIF(#REF!,"Restrição médica")</f>
        <v>#REF!</v>
      </c>
      <c r="K119" s="8" t="e">
        <f>COUNTIF(#REF!,"Restrição médica")</f>
        <v>#REF!</v>
      </c>
      <c r="L119" s="8" t="e">
        <f>COUNTIF(#REF!,"Restrição médica")</f>
        <v>#REF!</v>
      </c>
      <c r="M119" s="8" t="e">
        <f>COUNTIF(#REF!,"Restrição médica")</f>
        <v>#REF!</v>
      </c>
    </row>
    <row r="120" spans="1:13" ht="13" x14ac:dyDescent="0.25">
      <c r="A120" s="2" t="s">
        <v>98</v>
      </c>
      <c r="B120" s="8" t="e">
        <f>COUNTIF(#REF!,"Fragilidade na conduta fisioterapêutica")</f>
        <v>#REF!</v>
      </c>
      <c r="C120" s="8" t="e">
        <f>COUNTIF(#REF!,"Fragilidade na conduta fisioterapêutica")</f>
        <v>#REF!</v>
      </c>
      <c r="D120" s="8" t="e">
        <f>COUNTIF(#REF!,"Fragilidade na conduta fisioterapêutica")</f>
        <v>#REF!</v>
      </c>
      <c r="E120" s="8" t="e">
        <f>COUNTIF(#REF!,"Fragilidade na conduta fisioterapêutica")</f>
        <v>#REF!</v>
      </c>
      <c r="F120" s="8" t="e">
        <f>COUNTIF(#REF!,"Fragilidade na conduta fisioterapêutica")</f>
        <v>#REF!</v>
      </c>
      <c r="G120" s="8" t="e">
        <f>COUNTIF(#REF!,"Fragilidade na conduta fisioterapêutica")</f>
        <v>#REF!</v>
      </c>
      <c r="H120" s="8" t="e">
        <f>COUNTIF(#REF!,"Fragilidade na conduta fisioterapêutica")</f>
        <v>#REF!</v>
      </c>
      <c r="I120" s="8" t="e">
        <f>COUNTIF(#REF!,"Fragilidade na conduta fisioterapêutica")</f>
        <v>#REF!</v>
      </c>
      <c r="J120" s="8" t="e">
        <f>COUNTIF(#REF!,"Fragilidade na conduta fisioterapêutica")</f>
        <v>#REF!</v>
      </c>
      <c r="K120" s="8" t="e">
        <f>COUNTIF(#REF!,"Fragilidade na conduta fisioterapêutica")</f>
        <v>#REF!</v>
      </c>
      <c r="L120" s="8" t="e">
        <f>COUNTIF(#REF!,"Fragilidade na conduta fisioterapêutica")</f>
        <v>#REF!</v>
      </c>
      <c r="M120" s="8" t="e">
        <f>COUNTIF(#REF!,"Fragilidade na conduta fisioterapêutica")</f>
        <v>#REF!</v>
      </c>
    </row>
    <row r="121" spans="1:13" ht="13" x14ac:dyDescent="0.25">
      <c r="A121" s="2" t="s">
        <v>99</v>
      </c>
      <c r="B121" s="8" t="e">
        <f>COUNTIF(#REF!,"Recusa ou resistência do paciente")</f>
        <v>#REF!</v>
      </c>
      <c r="C121" s="8" t="e">
        <f>COUNTIF(#REF!,"Recusa ou resistência do paciente")</f>
        <v>#REF!</v>
      </c>
      <c r="D121" s="8" t="e">
        <f>COUNTIF(#REF!,"Recusa ou resistência do paciente")</f>
        <v>#REF!</v>
      </c>
      <c r="E121" s="8" t="e">
        <f>COUNTIF(#REF!,"Recusa ou resistência do paciente")</f>
        <v>#REF!</v>
      </c>
      <c r="F121" s="8" t="e">
        <f>COUNTIF(#REF!,"Recusa ou resistência do paciente")</f>
        <v>#REF!</v>
      </c>
      <c r="G121" s="8" t="e">
        <f>COUNTIF(#REF!,"Recusa ou resistência do paciente")</f>
        <v>#REF!</v>
      </c>
      <c r="H121" s="8" t="e">
        <f>COUNTIF(#REF!,"Recusa ou resistência do paciente")</f>
        <v>#REF!</v>
      </c>
      <c r="I121" s="8" t="e">
        <f>COUNTIF(#REF!,"Recusa ou resistência do paciente")</f>
        <v>#REF!</v>
      </c>
      <c r="J121" s="8" t="e">
        <f>COUNTIF(#REF!,"Recusa ou resistência do paciente")</f>
        <v>#REF!</v>
      </c>
      <c r="K121" s="8" t="e">
        <f>COUNTIF(#REF!,"Recusa ou resistência do paciente")</f>
        <v>#REF!</v>
      </c>
      <c r="L121" s="8" t="e">
        <f>COUNTIF(#REF!,"Recusa ou resistência do paciente")</f>
        <v>#REF!</v>
      </c>
      <c r="M121" s="8" t="e">
        <f>COUNTIF(#REF!,"Recusa ou resistência do paciente")</f>
        <v>#REF!</v>
      </c>
    </row>
    <row r="122" spans="1:13" ht="13" x14ac:dyDescent="0.25">
      <c r="A122" s="2" t="s">
        <v>100</v>
      </c>
      <c r="B122" s="8" t="e">
        <f>COUNTIF(#REF!,"Fraqueza Muscular")</f>
        <v>#REF!</v>
      </c>
      <c r="C122" s="8" t="e">
        <f>COUNTIF(#REF!,"Fraqueza Muscular")</f>
        <v>#REF!</v>
      </c>
      <c r="D122" s="8" t="e">
        <f>COUNTIF(#REF!,"Fraqueza Muscular")</f>
        <v>#REF!</v>
      </c>
      <c r="E122" s="8" t="e">
        <f>COUNTIF(#REF!,"Fraqueza Muscular")</f>
        <v>#REF!</v>
      </c>
      <c r="F122" s="8" t="e">
        <f>COUNTIF(#REF!,"Fraqueza Muscular")</f>
        <v>#REF!</v>
      </c>
      <c r="G122" s="8" t="e">
        <f>COUNTIF(#REF!,"Fraqueza Muscular")</f>
        <v>#REF!</v>
      </c>
      <c r="H122" s="8" t="e">
        <f>COUNTIF(#REF!,"Fraqueza Muscular")</f>
        <v>#REF!</v>
      </c>
      <c r="I122" s="8" t="e">
        <f>COUNTIF(#REF!,"Fraqueza Muscular")</f>
        <v>#REF!</v>
      </c>
      <c r="J122" s="8" t="e">
        <f>COUNTIF(#REF!,"Fraqueza Muscular")</f>
        <v>#REF!</v>
      </c>
      <c r="K122" s="8" t="e">
        <f>COUNTIF(#REF!,"Fraqueza Muscular")</f>
        <v>#REF!</v>
      </c>
      <c r="L122" s="8" t="e">
        <f>COUNTIF(#REF!,"Fraqueza Muscular")</f>
        <v>#REF!</v>
      </c>
      <c r="M122" s="8" t="e">
        <f>COUNTIF(#REF!,"Fraqueza Muscular")</f>
        <v>#REF!</v>
      </c>
    </row>
    <row r="123" spans="1:13" ht="13" x14ac:dyDescent="0.25">
      <c r="A123" s="2" t="s">
        <v>101</v>
      </c>
      <c r="B123" s="8" t="e">
        <f>COUNTIF(#REF!,"Alteração Neurológica")</f>
        <v>#REF!</v>
      </c>
      <c r="C123" s="8" t="e">
        <f>COUNTIF(#REF!,"Alteração Neurológica")</f>
        <v>#REF!</v>
      </c>
      <c r="D123" s="8" t="e">
        <f>COUNTIF(#REF!,"Alteração Neurológica")</f>
        <v>#REF!</v>
      </c>
      <c r="E123" s="8" t="e">
        <f>COUNTIF(#REF!,"Alteração Neurológica")</f>
        <v>#REF!</v>
      </c>
      <c r="F123" s="8" t="e">
        <f>COUNTIF(#REF!,"Alteração Neurológica")</f>
        <v>#REF!</v>
      </c>
      <c r="G123" s="8" t="e">
        <f>COUNTIF(#REF!,"Alteração Neurológica")</f>
        <v>#REF!</v>
      </c>
      <c r="H123" s="8" t="e">
        <f>COUNTIF(#REF!,"Alteração Neurológica")</f>
        <v>#REF!</v>
      </c>
      <c r="I123" s="8" t="e">
        <f>COUNTIF(#REF!,"Alteração Neurológica")</f>
        <v>#REF!</v>
      </c>
      <c r="J123" s="8" t="e">
        <f>COUNTIF(#REF!,"Alteração Neurológica")</f>
        <v>#REF!</v>
      </c>
      <c r="K123" s="8" t="e">
        <f>COUNTIF(#REF!,"Alteração Neurológica")</f>
        <v>#REF!</v>
      </c>
      <c r="L123" s="8" t="e">
        <f>COUNTIF(#REF!,"Alteração Neurológica")</f>
        <v>#REF!</v>
      </c>
      <c r="M123" s="8" t="e">
        <f>COUNTIF(#REF!,"Alteração Neurológica")</f>
        <v>#REF!</v>
      </c>
    </row>
    <row r="124" spans="1:13" ht="13" x14ac:dyDescent="0.25">
      <c r="A124" s="13" t="s">
        <v>102</v>
      </c>
      <c r="B124" s="8" t="e">
        <f>COUNTIF(#REF!,"Perda funcional prévia")</f>
        <v>#REF!</v>
      </c>
      <c r="C124" s="8" t="e">
        <f>COUNTIF(#REF!,"Perda funcional prévia")</f>
        <v>#REF!</v>
      </c>
      <c r="D124" s="8" t="e">
        <f>COUNTIF(#REF!,"Perda funcional prévia")</f>
        <v>#REF!</v>
      </c>
      <c r="E124" s="8" t="e">
        <f>COUNTIF(#REF!,"Perda funcional prévia")</f>
        <v>#REF!</v>
      </c>
      <c r="F124" s="8" t="e">
        <f>COUNTIF(#REF!,"Perda funcional prévia")</f>
        <v>#REF!</v>
      </c>
      <c r="G124" s="8" t="e">
        <f>COUNTIF(#REF!,"Perda funcional prévia")</f>
        <v>#REF!</v>
      </c>
      <c r="H124" s="8" t="e">
        <f>COUNTIF(#REF!,"Perda funcional prévia")</f>
        <v>#REF!</v>
      </c>
      <c r="I124" s="8" t="e">
        <f>COUNTIF(#REF!,"Perda funcional prévia")</f>
        <v>#REF!</v>
      </c>
      <c r="J124" s="8" t="e">
        <f>COUNTIF(#REF!,"Perda funcional prévia")</f>
        <v>#REF!</v>
      </c>
      <c r="K124" s="8" t="e">
        <f>COUNTIF(#REF!,"Perda funcional prévia")</f>
        <v>#REF!</v>
      </c>
      <c r="L124" s="8" t="e">
        <f>COUNTIF(#REF!,"Perda funcional prévia")</f>
        <v>#REF!</v>
      </c>
      <c r="M124" s="8" t="e">
        <f>COUNTIF(#REF!,"Perda funcional prévia")</f>
        <v>#REF!</v>
      </c>
    </row>
    <row r="125" spans="1:13" ht="13" x14ac:dyDescent="0.25">
      <c r="A125" s="17" t="s">
        <v>16</v>
      </c>
      <c r="B125" s="10" t="e">
        <f t="shared" ref="B125:M125" si="28">SUM(B118:B124)</f>
        <v>#REF!</v>
      </c>
      <c r="C125" s="10" t="e">
        <f t="shared" si="28"/>
        <v>#REF!</v>
      </c>
      <c r="D125" s="10" t="e">
        <f t="shared" si="28"/>
        <v>#REF!</v>
      </c>
      <c r="E125" s="10" t="e">
        <f t="shared" si="28"/>
        <v>#REF!</v>
      </c>
      <c r="F125" s="10" t="e">
        <f t="shared" si="28"/>
        <v>#REF!</v>
      </c>
      <c r="G125" s="10" t="e">
        <f t="shared" si="28"/>
        <v>#REF!</v>
      </c>
      <c r="H125" s="8" t="e">
        <f t="shared" si="28"/>
        <v>#REF!</v>
      </c>
      <c r="I125" s="8" t="e">
        <f t="shared" si="28"/>
        <v>#REF!</v>
      </c>
      <c r="J125" s="8" t="e">
        <f t="shared" si="28"/>
        <v>#REF!</v>
      </c>
      <c r="K125" s="8" t="e">
        <f t="shared" si="28"/>
        <v>#REF!</v>
      </c>
      <c r="L125" s="8" t="e">
        <f t="shared" si="28"/>
        <v>#REF!</v>
      </c>
      <c r="M125" s="8" t="e">
        <f t="shared" si="28"/>
        <v>#REF!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99"/>
  <sheetViews>
    <sheetView zoomScaleNormal="100" workbookViewId="0">
      <selection activeCell="D2" sqref="D2:D11"/>
    </sheetView>
  </sheetViews>
  <sheetFormatPr defaultColWidth="14.453125" defaultRowHeight="13" x14ac:dyDescent="0.25"/>
  <cols>
    <col min="1" max="3" width="12.453125" style="35" customWidth="1"/>
    <col min="4" max="4" width="15.81640625" style="35" customWidth="1"/>
    <col min="5" max="5" width="12.453125" style="35" customWidth="1"/>
    <col min="6" max="6" width="18" style="35" customWidth="1"/>
    <col min="7" max="7" width="17" style="35" customWidth="1"/>
    <col min="8" max="8" width="16.453125" style="35" customWidth="1"/>
    <col min="9" max="9" width="29.26953125" style="35" customWidth="1"/>
    <col min="10" max="11" width="22.81640625" style="35" customWidth="1"/>
    <col min="12" max="12" width="23.1796875" style="35" customWidth="1"/>
    <col min="13" max="13" width="22.81640625" style="35" customWidth="1"/>
    <col min="14" max="14" width="16.7265625" style="36" customWidth="1"/>
    <col min="15" max="1024" width="14.453125" style="35"/>
  </cols>
  <sheetData>
    <row r="1" spans="1:22" ht="52" x14ac:dyDescent="0.25">
      <c r="A1" s="37" t="s">
        <v>103</v>
      </c>
      <c r="B1" s="38" t="s">
        <v>25</v>
      </c>
      <c r="C1" s="37" t="s">
        <v>35</v>
      </c>
      <c r="D1" s="37" t="s">
        <v>117</v>
      </c>
      <c r="E1" s="37" t="s">
        <v>47</v>
      </c>
      <c r="F1" s="37" t="s">
        <v>54</v>
      </c>
      <c r="G1" s="37" t="s">
        <v>7</v>
      </c>
      <c r="H1" s="37" t="s">
        <v>8</v>
      </c>
      <c r="I1" s="37" t="s">
        <v>69</v>
      </c>
      <c r="J1" s="37" t="s">
        <v>10</v>
      </c>
      <c r="K1" s="37" t="s">
        <v>74</v>
      </c>
      <c r="L1" s="37" t="s">
        <v>80</v>
      </c>
      <c r="M1" s="37" t="s">
        <v>86</v>
      </c>
      <c r="N1" s="37" t="s">
        <v>94</v>
      </c>
      <c r="O1" s="37" t="s">
        <v>95</v>
      </c>
      <c r="P1" s="37"/>
      <c r="Q1" s="37"/>
      <c r="R1" s="37"/>
      <c r="S1" s="37"/>
      <c r="T1" s="37"/>
      <c r="U1" s="37"/>
      <c r="V1" s="37"/>
    </row>
    <row r="2" spans="1:22" ht="26" x14ac:dyDescent="0.25">
      <c r="A2" s="13" t="s">
        <v>19</v>
      </c>
      <c r="B2" s="2" t="s">
        <v>114</v>
      </c>
      <c r="C2" s="13" t="s">
        <v>13</v>
      </c>
      <c r="D2" s="13" t="s">
        <v>38</v>
      </c>
      <c r="E2" s="13" t="s">
        <v>48</v>
      </c>
      <c r="F2" s="13" t="s">
        <v>118</v>
      </c>
      <c r="G2" s="13" t="s">
        <v>67</v>
      </c>
      <c r="H2" s="13" t="s">
        <v>67</v>
      </c>
      <c r="I2" s="13" t="s">
        <v>70</v>
      </c>
      <c r="J2" s="13" t="s">
        <v>67</v>
      </c>
      <c r="K2" s="13" t="s">
        <v>119</v>
      </c>
      <c r="L2" s="13" t="s">
        <v>81</v>
      </c>
      <c r="M2" s="13" t="s">
        <v>87</v>
      </c>
      <c r="N2" s="39" t="s">
        <v>67</v>
      </c>
      <c r="O2" s="13" t="s">
        <v>96</v>
      </c>
      <c r="P2" s="13"/>
      <c r="Q2" s="13"/>
      <c r="R2" s="13"/>
      <c r="S2" s="13"/>
      <c r="T2" s="13"/>
      <c r="U2" s="13"/>
      <c r="V2" s="13"/>
    </row>
    <row r="3" spans="1:22" ht="39" x14ac:dyDescent="0.25">
      <c r="A3" s="13" t="s">
        <v>21</v>
      </c>
      <c r="B3" s="13" t="s">
        <v>27</v>
      </c>
      <c r="C3" s="13" t="s">
        <v>120</v>
      </c>
      <c r="D3" s="13" t="s">
        <v>121</v>
      </c>
      <c r="E3" s="13" t="s">
        <v>49</v>
      </c>
      <c r="F3" s="13" t="s">
        <v>122</v>
      </c>
      <c r="G3" s="13" t="s">
        <v>68</v>
      </c>
      <c r="H3" s="13" t="s">
        <v>68</v>
      </c>
      <c r="I3" s="13" t="s">
        <v>123</v>
      </c>
      <c r="J3" s="13" t="s">
        <v>68</v>
      </c>
      <c r="K3" s="13" t="s">
        <v>76</v>
      </c>
      <c r="L3" s="13" t="s">
        <v>82</v>
      </c>
      <c r="M3" s="13" t="s">
        <v>89</v>
      </c>
      <c r="N3" s="39" t="s">
        <v>68</v>
      </c>
      <c r="O3" s="13" t="s">
        <v>97</v>
      </c>
      <c r="P3" s="13"/>
      <c r="Q3" s="13"/>
      <c r="R3" s="13"/>
      <c r="S3" s="13"/>
      <c r="T3" s="13"/>
      <c r="U3" s="13"/>
      <c r="V3" s="13"/>
    </row>
    <row r="4" spans="1:22" ht="39" x14ac:dyDescent="0.25">
      <c r="A4" s="13" t="s">
        <v>116</v>
      </c>
      <c r="B4" s="13" t="s">
        <v>28</v>
      </c>
      <c r="C4" s="13" t="s">
        <v>116</v>
      </c>
      <c r="D4" s="13" t="s">
        <v>41</v>
      </c>
      <c r="E4" s="13" t="s">
        <v>50</v>
      </c>
      <c r="F4" s="13" t="s">
        <v>57</v>
      </c>
      <c r="G4" s="13" t="s">
        <v>116</v>
      </c>
      <c r="H4" s="13" t="s">
        <v>116</v>
      </c>
      <c r="I4" s="13" t="s">
        <v>124</v>
      </c>
      <c r="J4" s="13" t="s">
        <v>105</v>
      </c>
      <c r="K4" s="13" t="s">
        <v>106</v>
      </c>
      <c r="L4" s="13" t="s">
        <v>83</v>
      </c>
      <c r="M4" s="13" t="s">
        <v>79</v>
      </c>
      <c r="N4" s="13" t="s">
        <v>116</v>
      </c>
      <c r="O4" s="13" t="s">
        <v>98</v>
      </c>
      <c r="P4" s="13"/>
      <c r="Q4" s="13"/>
      <c r="R4" s="13"/>
      <c r="S4" s="13"/>
      <c r="T4" s="13"/>
      <c r="U4" s="13"/>
      <c r="V4" s="13"/>
    </row>
    <row r="5" spans="1:22" ht="39" x14ac:dyDescent="0.25">
      <c r="A5" s="13"/>
      <c r="B5" s="13" t="s">
        <v>29</v>
      </c>
      <c r="C5" s="13"/>
      <c r="D5" s="13" t="s">
        <v>113</v>
      </c>
      <c r="E5" s="13" t="s">
        <v>51</v>
      </c>
      <c r="F5" s="13" t="s">
        <v>58</v>
      </c>
      <c r="G5" s="13"/>
      <c r="H5" s="13"/>
      <c r="I5" s="13" t="s">
        <v>63</v>
      </c>
      <c r="J5" s="13" t="s">
        <v>116</v>
      </c>
      <c r="K5" s="13" t="s">
        <v>78</v>
      </c>
      <c r="L5" s="13" t="s">
        <v>84</v>
      </c>
      <c r="M5" s="13" t="s">
        <v>78</v>
      </c>
      <c r="N5" s="39"/>
      <c r="O5" s="13" t="s">
        <v>99</v>
      </c>
      <c r="P5" s="13"/>
      <c r="Q5" s="13"/>
      <c r="R5" s="13"/>
      <c r="S5" s="13"/>
      <c r="T5" s="13"/>
      <c r="U5" s="13"/>
      <c r="V5" s="13"/>
    </row>
    <row r="6" spans="1:22" ht="26" x14ac:dyDescent="0.25">
      <c r="A6" s="13"/>
      <c r="B6" s="13" t="s">
        <v>30</v>
      </c>
      <c r="C6" s="13"/>
      <c r="D6" s="13" t="s">
        <v>43</v>
      </c>
      <c r="E6" s="13" t="s">
        <v>52</v>
      </c>
      <c r="F6" s="13" t="s">
        <v>120</v>
      </c>
      <c r="G6" s="13"/>
      <c r="H6" s="13"/>
      <c r="I6" s="13" t="s">
        <v>125</v>
      </c>
      <c r="J6" s="13"/>
      <c r="K6" s="13" t="s">
        <v>79</v>
      </c>
      <c r="L6" s="13" t="s">
        <v>85</v>
      </c>
      <c r="M6" s="13" t="s">
        <v>91</v>
      </c>
      <c r="N6" s="39"/>
      <c r="O6" s="2" t="s">
        <v>100</v>
      </c>
      <c r="P6" s="13"/>
      <c r="Q6" s="13"/>
      <c r="R6" s="13"/>
      <c r="S6" s="13"/>
      <c r="T6" s="13"/>
      <c r="U6" s="13"/>
      <c r="V6" s="13"/>
    </row>
    <row r="7" spans="1:22" ht="26" x14ac:dyDescent="0.25">
      <c r="A7" s="13"/>
      <c r="B7" s="13" t="s">
        <v>31</v>
      </c>
      <c r="C7" s="13"/>
      <c r="D7" s="13" t="s">
        <v>112</v>
      </c>
      <c r="E7" s="13" t="s">
        <v>116</v>
      </c>
      <c r="F7" s="13" t="s">
        <v>59</v>
      </c>
      <c r="G7" s="13"/>
      <c r="H7" s="13"/>
      <c r="I7" s="13" t="s">
        <v>71</v>
      </c>
      <c r="J7" s="13"/>
      <c r="K7" s="13" t="s">
        <v>116</v>
      </c>
      <c r="L7" s="13" t="s">
        <v>116</v>
      </c>
      <c r="M7" s="13" t="s">
        <v>92</v>
      </c>
      <c r="N7" s="39"/>
      <c r="O7" s="2" t="s">
        <v>101</v>
      </c>
      <c r="P7" s="13"/>
      <c r="Q7" s="13"/>
      <c r="R7" s="13"/>
      <c r="S7" s="13"/>
      <c r="T7" s="13"/>
      <c r="U7" s="13"/>
      <c r="V7" s="13"/>
    </row>
    <row r="8" spans="1:22" ht="26" x14ac:dyDescent="0.25">
      <c r="A8" s="13"/>
      <c r="B8" s="13" t="s">
        <v>32</v>
      </c>
      <c r="C8" s="13"/>
      <c r="D8" s="13" t="s">
        <v>45</v>
      </c>
      <c r="E8" s="13"/>
      <c r="F8" s="13" t="s">
        <v>60</v>
      </c>
      <c r="G8" s="13"/>
      <c r="H8" s="13"/>
      <c r="I8" s="13" t="s">
        <v>116</v>
      </c>
      <c r="J8" s="13"/>
      <c r="K8" s="13"/>
      <c r="L8" s="39"/>
      <c r="M8" s="13" t="s">
        <v>93</v>
      </c>
      <c r="N8" s="39"/>
      <c r="O8" s="13" t="s">
        <v>102</v>
      </c>
      <c r="P8" s="13"/>
      <c r="Q8" s="13"/>
      <c r="R8" s="13"/>
      <c r="S8" s="13"/>
      <c r="T8" s="13"/>
      <c r="U8" s="13"/>
      <c r="V8" s="13"/>
    </row>
    <row r="9" spans="1:22" ht="26" x14ac:dyDescent="0.25">
      <c r="A9" s="13"/>
      <c r="B9" s="13" t="s">
        <v>33</v>
      </c>
      <c r="C9" s="13"/>
      <c r="D9" s="13" t="s">
        <v>46</v>
      </c>
      <c r="E9" s="13"/>
      <c r="F9" s="13" t="s">
        <v>123</v>
      </c>
      <c r="G9" s="13"/>
      <c r="H9" s="13"/>
      <c r="I9" s="13"/>
      <c r="J9" s="13"/>
      <c r="K9" s="13"/>
      <c r="L9" s="13"/>
      <c r="M9" s="13" t="s">
        <v>116</v>
      </c>
      <c r="N9" s="39"/>
      <c r="O9" s="13" t="s">
        <v>116</v>
      </c>
      <c r="P9" s="13"/>
      <c r="Q9" s="13"/>
      <c r="R9" s="13"/>
      <c r="S9" s="13"/>
      <c r="T9" s="13"/>
      <c r="U9" s="13"/>
      <c r="V9" s="13"/>
    </row>
    <row r="10" spans="1:22" ht="39" x14ac:dyDescent="0.25">
      <c r="A10" s="13"/>
      <c r="B10" s="13" t="s">
        <v>34</v>
      </c>
      <c r="C10" s="13"/>
      <c r="D10" s="13" t="s">
        <v>115</v>
      </c>
      <c r="E10" s="13"/>
      <c r="F10" s="13" t="s">
        <v>124</v>
      </c>
      <c r="G10" s="13"/>
      <c r="H10" s="13"/>
      <c r="I10" s="13"/>
      <c r="J10" s="13"/>
      <c r="K10" s="13"/>
      <c r="L10" s="13"/>
      <c r="M10" s="13"/>
      <c r="N10" s="39"/>
      <c r="O10" s="13"/>
      <c r="P10" s="13"/>
      <c r="Q10" s="13"/>
      <c r="R10" s="13"/>
      <c r="S10" s="13"/>
      <c r="T10" s="13"/>
      <c r="U10" s="13"/>
      <c r="V10" s="13"/>
    </row>
    <row r="11" spans="1:22" ht="26" x14ac:dyDescent="0.25">
      <c r="A11" s="13"/>
      <c r="B11" s="13" t="s">
        <v>116</v>
      </c>
      <c r="C11" s="13"/>
      <c r="D11" s="13" t="s">
        <v>116</v>
      </c>
      <c r="E11" s="13"/>
      <c r="F11" s="13" t="s">
        <v>63</v>
      </c>
      <c r="G11" s="13"/>
      <c r="H11" s="13"/>
      <c r="I11" s="13"/>
      <c r="J11" s="13"/>
      <c r="K11" s="13"/>
      <c r="L11" s="13"/>
      <c r="M11" s="13"/>
      <c r="N11" s="39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A12" s="13"/>
      <c r="B12" s="13"/>
      <c r="C12" s="13"/>
      <c r="D12" s="13"/>
      <c r="E12" s="13"/>
      <c r="F12" s="13" t="s">
        <v>125</v>
      </c>
      <c r="G12" s="13"/>
      <c r="H12" s="13"/>
      <c r="I12" s="13"/>
      <c r="J12" s="13"/>
      <c r="K12" s="13"/>
      <c r="L12" s="13"/>
      <c r="M12" s="13"/>
      <c r="N12" s="39"/>
      <c r="O12" s="13"/>
      <c r="P12" s="13"/>
      <c r="Q12" s="13"/>
      <c r="R12" s="13"/>
      <c r="S12" s="13"/>
      <c r="T12" s="13"/>
      <c r="U12" s="13"/>
      <c r="V12" s="13"/>
    </row>
    <row r="13" spans="1:22" ht="26" x14ac:dyDescent="0.25">
      <c r="A13" s="13"/>
      <c r="B13" s="13"/>
      <c r="C13" s="13"/>
      <c r="D13" s="13"/>
      <c r="E13" s="13"/>
      <c r="F13" s="2" t="s">
        <v>65</v>
      </c>
      <c r="G13" s="13"/>
      <c r="H13" s="13"/>
      <c r="I13" s="13"/>
      <c r="J13" s="13"/>
      <c r="K13" s="13"/>
      <c r="L13" s="13"/>
      <c r="M13" s="13"/>
      <c r="N13" s="39"/>
      <c r="O13" s="13"/>
      <c r="P13" s="13"/>
      <c r="Q13" s="13"/>
      <c r="R13" s="13"/>
      <c r="S13" s="13"/>
      <c r="T13" s="13"/>
      <c r="U13" s="13"/>
      <c r="V13" s="13"/>
    </row>
    <row r="14" spans="1:22" x14ac:dyDescent="0.25">
      <c r="A14" s="13"/>
      <c r="B14" s="13"/>
      <c r="C14" s="13"/>
      <c r="D14" s="13"/>
      <c r="E14" s="13"/>
      <c r="F14" s="2" t="s">
        <v>66</v>
      </c>
      <c r="G14" s="13"/>
      <c r="H14" s="13"/>
      <c r="I14" s="13"/>
      <c r="J14" s="13"/>
      <c r="K14" s="13"/>
      <c r="L14" s="13"/>
      <c r="M14" s="13"/>
      <c r="N14" s="39"/>
      <c r="O14" s="13"/>
      <c r="P14" s="13"/>
      <c r="Q14" s="13"/>
      <c r="R14" s="13"/>
      <c r="S14" s="13"/>
      <c r="T14" s="13"/>
      <c r="U14" s="13"/>
      <c r="V14" s="13"/>
    </row>
    <row r="15" spans="1:22" x14ac:dyDescent="0.25">
      <c r="A15" s="13"/>
      <c r="B15" s="13"/>
      <c r="C15" s="13"/>
      <c r="D15" s="13"/>
      <c r="E15" s="13"/>
      <c r="F15" s="13" t="s">
        <v>104</v>
      </c>
      <c r="G15" s="13"/>
      <c r="H15" s="13"/>
      <c r="I15" s="13"/>
      <c r="J15" s="13"/>
      <c r="K15" s="13"/>
      <c r="L15" s="13"/>
      <c r="M15" s="13"/>
      <c r="N15" s="39"/>
      <c r="O15" s="13"/>
      <c r="P15" s="13"/>
      <c r="Q15" s="13"/>
      <c r="R15" s="13"/>
      <c r="S15" s="13"/>
      <c r="T15" s="13"/>
      <c r="U15" s="13"/>
      <c r="V15" s="13"/>
    </row>
    <row r="16" spans="1:2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9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9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9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9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9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9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9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1:22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1:22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1:22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1:22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1:22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1:22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1:22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2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1:22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1:22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1:22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1:22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1:22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1:22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1:22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1:22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1:22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1:22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1:22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1:22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1:22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1:22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1:22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1:22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1:22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1:22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spans="1:22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spans="1:22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spans="1:22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spans="1:22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spans="1:22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spans="1:22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spans="1:22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spans="1:22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spans="1:22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spans="1:22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spans="1:22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spans="1:22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spans="1:22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spans="1:22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1:22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1:22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1:22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spans="1:22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1:22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1:22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1:22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1:22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spans="1:22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1:22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spans="1:22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1:22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1:22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1:22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spans="1:22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1:22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1:22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spans="1:22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spans="1:22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spans="1:22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spans="1:22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spans="1:22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spans="1:22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spans="1:22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spans="1:22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spans="1:22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spans="1:22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spans="1:22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1:22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1:22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1:22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spans="1:22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spans="1:22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1:22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spans="1:22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spans="1:22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spans="1:22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1:22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spans="1:22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spans="1:22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1:22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1:22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1:22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1:22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spans="1:22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1:22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spans="1:22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spans="1:22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1:22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spans="1:22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spans="1:22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spans="1:22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1:22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1:22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1:22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spans="1:22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spans="1:22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1:22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spans="1:22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spans="1:22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spans="1:22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1:22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spans="1:22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spans="1:22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spans="1:22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1:22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spans="1:22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1:22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spans="1:22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1:22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1:22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1:22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1:22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spans="1:22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1:22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1:22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1:22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1:22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spans="1:22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spans="1:22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spans="1:22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spans="1:22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1:22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spans="1:22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spans="1:22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1:22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spans="1:22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1:22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1:22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1:22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1:22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spans="1:22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spans="1:22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spans="1:22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spans="1:22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1:22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1:22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spans="1:22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spans="1:22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1:22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1:22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1:22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1:22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spans="1:22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spans="1:22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1:22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1:22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1:22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1:22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spans="1:22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1:22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1:22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1:22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1:22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spans="1:22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1:22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1:22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1:22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1:22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1:22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1:22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1:22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1:22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1:22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1:22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1:22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1:22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1:22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spans="1:22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1:22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1:22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1:22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1:22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1:22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1:22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spans="1:22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1:22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1:22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1:22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1:22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1:22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1:22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1:22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1:22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1:22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1:22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spans="1:22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spans="1:22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1:22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1:22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1:22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1:22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1:22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spans="1:22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spans="1:22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spans="1:22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spans="1:22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spans="1:22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spans="1:22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1:22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spans="1:22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1:22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spans="1:22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1:22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spans="1:22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1:22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1:22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spans="1:22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1:22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1:22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1:22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1:22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spans="1:22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1:22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spans="1:22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spans="1:22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1:22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spans="1:22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1:22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1:22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1:22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1:22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spans="1:22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1:22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1:22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1:22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1:22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1:22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1:22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spans="1:22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spans="1:22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spans="1:22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spans="1:22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spans="1:22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spans="1:22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spans="1:22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spans="1:22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spans="1:22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spans="1:22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spans="1:22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spans="1:22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spans="1:22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spans="1:22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spans="1:22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spans="1:22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spans="1:22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spans="1:22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spans="1:22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spans="1:22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spans="1:22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spans="1:22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spans="1:22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spans="1:22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spans="1:22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spans="1:22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spans="1:22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spans="1:22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spans="1:22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spans="1:22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spans="1:22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spans="1:22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spans="1:22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spans="1:22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spans="1:22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spans="1:22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spans="1:22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spans="1:22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spans="1:22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spans="1:22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spans="1:22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spans="1:22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spans="1:22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spans="1:22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spans="1:22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spans="1:22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spans="1:22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spans="1:22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spans="1:22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spans="1:22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spans="1:22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spans="1:22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spans="1:22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spans="1:22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spans="1:22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spans="1:22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spans="1:22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spans="1:22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spans="1:22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spans="1:22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spans="1:22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spans="1:22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spans="1:22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spans="1:22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spans="1:22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spans="1:22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spans="1:22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spans="1:22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spans="1:22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spans="1:22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spans="1:22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spans="1:22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spans="1:22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spans="1:22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spans="1:22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spans="1:22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spans="1:22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spans="1:22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spans="1:22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spans="1:22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spans="1:22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 spans="1:22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 spans="1:22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spans="1:22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spans="1:22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 spans="1:22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 spans="1:22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 spans="1:22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spans="1:22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spans="1:22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 spans="1:22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 spans="1:22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 spans="1:22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 spans="1:22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 spans="1:22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 spans="1:22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 spans="1:22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 spans="1:22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 spans="1:22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 spans="1:22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 spans="1:22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 spans="1:22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spans="1:22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spans="1:22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spans="1:22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spans="1:22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spans="1:22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spans="1:22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spans="1:22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spans="1:22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spans="1:22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spans="1:22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spans="1:22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spans="1:22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spans="1:22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spans="1:22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spans="1:22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spans="1:22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spans="1:22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spans="1:22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 spans="1:22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 spans="1:22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 spans="1:22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 spans="1:22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 spans="1:22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 spans="1:22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spans="1:22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spans="1:22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spans="1:22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 spans="1:22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 spans="1:22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 spans="1:22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 spans="1:22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 spans="1:22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 spans="1:22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 spans="1:22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 spans="1:22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 spans="1:22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spans="1:22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spans="1:22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spans="1:22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 spans="1:22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 spans="1:22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 spans="1:22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 spans="1:22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zoomScaleNormal="100" workbookViewId="0">
      <selection activeCell="O1" sqref="O1"/>
    </sheetView>
  </sheetViews>
  <sheetFormatPr defaultColWidth="9.1796875" defaultRowHeight="12.5" zeroHeight="1" x14ac:dyDescent="0.25"/>
  <cols>
    <col min="1" max="16" width="10.7265625" customWidth="1"/>
    <col min="17" max="1024" width="9.1796875" hidden="1"/>
  </cols>
  <sheetData>
    <row r="1" spans="1:16" ht="36.7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" customHeight="1" x14ac:dyDescent="0.25"/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F.HEC.037</vt:lpstr>
      <vt:lpstr>Monitoramento</vt:lpstr>
      <vt:lpstr>Fórmulas</vt:lpstr>
      <vt:lpstr>Epidemiologia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Andreao Zandonade (COREA)</dc:creator>
  <dc:description/>
  <cp:lastModifiedBy>Fabricia Pavesi Helmer</cp:lastModifiedBy>
  <cp:revision>1</cp:revision>
  <dcterms:created xsi:type="dcterms:W3CDTF">2021-02-23T14:38:05Z</dcterms:created>
  <dcterms:modified xsi:type="dcterms:W3CDTF">2023-11-20T19:57:35Z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